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adki\Desktop\4Q'24\FINAL_www\"/>
    </mc:Choice>
  </mc:AlternateContent>
  <xr:revisionPtr revIDLastSave="0" documentId="13_ncr:1_{C438AFD6-412A-46B2-9480-A9E3CABAE637}" xr6:coauthVersionLast="47" xr6:coauthVersionMax="47" xr10:uidLastSave="{00000000-0000-0000-0000-000000000000}"/>
  <bookViews>
    <workbookView xWindow="-98" yWindow="-98" windowWidth="19396" windowHeight="11475" tabRatio="839" firstSheet="2" activeTab="9" xr2:uid="{00000000-000D-0000-FFFF-FFFF00000000}"/>
  </bookViews>
  <sheets>
    <sheet name="Bilans_s" sheetId="65" r:id="rId1"/>
    <sheet name="RZIS_s" sheetId="66" r:id="rId2"/>
    <sheet name="SSCD_s" sheetId="67" r:id="rId3"/>
    <sheet name="CF_s" sheetId="68" r:id="rId4"/>
    <sheet name="ZZKW_s" sheetId="69" r:id="rId5"/>
    <sheet name="Bilans_j" sheetId="79" r:id="rId6"/>
    <sheet name="RZIS_j" sheetId="80" r:id="rId7"/>
    <sheet name="SSCD_j" sheetId="81" r:id="rId8"/>
    <sheet name="CF_j" sheetId="82" r:id="rId9"/>
    <sheet name="ZZKW_j" sheetId="83" r:id="rId10"/>
  </sheet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#REF!,#REF!</definedName>
    <definedName name="____OK2">#REF!,#REF!</definedName>
    <definedName name="____OK3">#REF!,#REF!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#REF!,#REF!</definedName>
    <definedName name="___OK2">#REF!,#REF!</definedName>
    <definedName name="___OK3">#REF!,#REF!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thinkcell.yD4.px3yUa9TCp8l4vsew" hidden="1">#REF!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#REF!,#REF!</definedName>
    <definedName name="__OK2">#REF!,#REF!</definedName>
    <definedName name="__OK3">#REF!,#REF!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#REF!,#REF!</definedName>
    <definedName name="_OK2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 localSheetId="5">#REF!</definedName>
    <definedName name="_R1_Nieodlaczne" localSheetId="0">#REF!</definedName>
    <definedName name="_R1_Nieodlaczne" localSheetId="8">#REF!</definedName>
    <definedName name="_R1_Nieodlaczne" localSheetId="3">#REF!</definedName>
    <definedName name="_R1_Nieodlaczne" localSheetId="6">#REF!</definedName>
    <definedName name="_R1_Nieodlaczne" localSheetId="1">#REF!</definedName>
    <definedName name="_R1_Nieodlaczne" localSheetId="7">#REF!</definedName>
    <definedName name="_R1_Nieodlaczne" localSheetId="2">#REF!</definedName>
    <definedName name="_R1_Nieodlaczne" localSheetId="9">#REF!</definedName>
    <definedName name="_R1_Nieodlaczne" localSheetId="4">#REF!</definedName>
    <definedName name="_R1_Nieodlaczne">#REF!</definedName>
    <definedName name="_R2_Kontrolwewn" localSheetId="5">#REF!</definedName>
    <definedName name="_R2_Kontrolwewn" localSheetId="0">#REF!</definedName>
    <definedName name="_R2_Kontrolwewn" localSheetId="8">#REF!</definedName>
    <definedName name="_R2_Kontrolwewn" localSheetId="3">#REF!</definedName>
    <definedName name="_R2_Kontrolwewn" localSheetId="6">#REF!</definedName>
    <definedName name="_R2_Kontrolwewn" localSheetId="1">#REF!</definedName>
    <definedName name="_R2_Kontrolwewn" localSheetId="7">#REF!</definedName>
    <definedName name="_R2_Kontrolwewn" localSheetId="2">#REF!</definedName>
    <definedName name="_R2_Kontrolwewn" localSheetId="9">#REF!</definedName>
    <definedName name="_R2_Kontrolwewn" localSheetId="4">#REF!</definedName>
    <definedName name="_R2_Kontrolwewn">#REF!</definedName>
    <definedName name="_R3_Analityczne" localSheetId="5">#REF!</definedName>
    <definedName name="_R3_Analityczne" localSheetId="0">#REF!</definedName>
    <definedName name="_R3_Analityczne" localSheetId="8">#REF!</definedName>
    <definedName name="_R3_Analityczne" localSheetId="3">#REF!</definedName>
    <definedName name="_R3_Analityczne" localSheetId="6">#REF!</definedName>
    <definedName name="_R3_Analityczne" localSheetId="1">#REF!</definedName>
    <definedName name="_R3_Analityczne" localSheetId="7">#REF!</definedName>
    <definedName name="_R3_Analityczne" localSheetId="2">#REF!</definedName>
    <definedName name="_R3_Analityczne" localSheetId="9">#REF!</definedName>
    <definedName name="_R3_Analityczne" localSheetId="4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>#REF!,#REF!,#REF!,#REF!,#REF!,#REF!,#REF!,#REF!,#REF!</definedName>
    <definedName name="aaa" localSheetId="5">#REF!</definedName>
    <definedName name="aaa" localSheetId="0">#REF!</definedName>
    <definedName name="aaa" localSheetId="8">#REF!</definedName>
    <definedName name="aaa" localSheetId="3">#REF!</definedName>
    <definedName name="aaa" localSheetId="6">#REF!</definedName>
    <definedName name="aaa" localSheetId="1">#REF!</definedName>
    <definedName name="aaa" localSheetId="7">#REF!</definedName>
    <definedName name="aaa" localSheetId="2">#REF!</definedName>
    <definedName name="aaa" localSheetId="9">#REF!</definedName>
    <definedName name="aaa" localSheetId="4">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#REF!</definedName>
    <definedName name="Address">#REF!</definedName>
    <definedName name="adres">#REF!</definedName>
    <definedName name="Adres1">#REF!</definedName>
    <definedName name="Adres2">#REF!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 localSheetId="5">#REF!</definedName>
    <definedName name="ala" localSheetId="0">#REF!</definedName>
    <definedName name="ala" localSheetId="8">#REF!</definedName>
    <definedName name="ala" localSheetId="3">#REF!</definedName>
    <definedName name="ala" localSheetId="6">#REF!</definedName>
    <definedName name="ala" localSheetId="1">#REF!</definedName>
    <definedName name="ala" localSheetId="7">#REF!</definedName>
    <definedName name="ala" localSheetId="2">#REF!</definedName>
    <definedName name="ala" localSheetId="9">#REF!</definedName>
    <definedName name="ala" localSheetId="4">#REF!</definedName>
    <definedName name="ala">#REF!</definedName>
    <definedName name="Amort">#REF!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#REF!</definedName>
    <definedName name="AssetsHyperionLine">#REF!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#REF!</definedName>
    <definedName name="B.Z.">#REF!</definedName>
    <definedName name="badanyrok">#REF!</definedName>
    <definedName name="balance_type">1</definedName>
    <definedName name="Banklist">#REF!</definedName>
    <definedName name="BASE_DATE">#REF!</definedName>
    <definedName name="bb" hidden="1">{#N/A,#N/A,FALSE,"Sheet1"}</definedName>
    <definedName name="bbb" localSheetId="5">#REF!</definedName>
    <definedName name="bbb" localSheetId="0">#REF!</definedName>
    <definedName name="bbb" localSheetId="8">#REF!</definedName>
    <definedName name="bbb" localSheetId="3">#REF!</definedName>
    <definedName name="bbb" localSheetId="6">#REF!</definedName>
    <definedName name="bbb" localSheetId="1">#REF!</definedName>
    <definedName name="bbb" localSheetId="7">#REF!</definedName>
    <definedName name="bbb" localSheetId="2">#REF!</definedName>
    <definedName name="bbb" localSheetId="9">#REF!</definedName>
    <definedName name="bbb" localSheetId="4">#REF!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 localSheetId="5">#REF!</definedName>
    <definedName name="cfff" localSheetId="0">#REF!</definedName>
    <definedName name="cfff" localSheetId="8">#REF!</definedName>
    <definedName name="cfff" localSheetId="3">#REF!</definedName>
    <definedName name="cfff" localSheetId="6">#REF!</definedName>
    <definedName name="cfff" localSheetId="1">#REF!</definedName>
    <definedName name="cfff" localSheetId="7">#REF!</definedName>
    <definedName name="cfff" localSheetId="2">#REF!</definedName>
    <definedName name="cfff" localSheetId="9">#REF!</definedName>
    <definedName name="cfff" localSheetId="4">#REF!</definedName>
    <definedName name="cfff">#REF!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 localSheetId="5">#REF!</definedName>
    <definedName name="COP" localSheetId="0">#REF!</definedName>
    <definedName name="COP" localSheetId="8">#REF!</definedName>
    <definedName name="COP" localSheetId="3">#REF!</definedName>
    <definedName name="COP" localSheetId="6">#REF!</definedName>
    <definedName name="COP" localSheetId="1">#REF!</definedName>
    <definedName name="COP" localSheetId="7">#REF!</definedName>
    <definedName name="COP" localSheetId="2">#REF!</definedName>
    <definedName name="COP" localSheetId="9">#REF!</definedName>
    <definedName name="COP" localSheetId="4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>#REF!,#REF!,#REF!,#REF!,#REF!,#REF!,#REF!,#REF!,#REF!</definedName>
    <definedName name="Dane_pasywa">#REF!,#REF!,#REF!,#REF!,#REF!,#REF!,#REF!,#REF!,#REF!,#REF!,#REF!</definedName>
    <definedName name="Dane_porównawczy">#REF!,#REF!,#REF!,#REF!,#REF!,#REF!,#REF!,#REF!</definedName>
    <definedName name="Dane_RZiS_1.Rodz.">#REF!,#REF!,#REF!,#REF!,#REF!,#REF!,#REF!,#REF!</definedName>
    <definedName name="Dane_RZiS_2.Kalk.">#REF!,#REF!,#REF!,#REF!,#REF!,#REF!,#REF!,#REF!,#REF!,#REF!</definedName>
    <definedName name="Data">#REF!</definedName>
    <definedName name="data1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hidden="1">{#N/A,#N/A,FALSE,"Créances";#N/A,#N/A,FALSE,"Effectifs";#N/A,#N/A,FALSE,"SI"}</definedName>
    <definedName name="ED_txt">#REF!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>#REF!,#REF!,#REF!,#REF!,#REF!,#REF!,#REF!,#REF!,#REF!,#REF!</definedName>
    <definedName name="Korekty_Pasywa">#REF!,#REF!,#REF!,#REF!,#REF!,#REF!,#REF!,#REF!,#REF!,#REF!</definedName>
    <definedName name="Korekty_RZiS_1.Rodz.">#REF!,#REF!,#REF!,#REF!,#REF!,#REF!,#REF!,#REF!,#REF!</definedName>
    <definedName name="Korekty_RZiS_2.Kalk.">#REF!,#REF!,#REF!,#REF!,#REF!,#REF!,#REF!,#REF!,#REF!,#REF!</definedName>
    <definedName name="koto0302">#REF!</definedName>
    <definedName name="kursAVR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>IF(Values_Entered,Header_Row+Number_of_Payments,Header_Row)</definedName>
    <definedName name="LDB">#REF!</definedName>
    <definedName name="LiabilitiesHyperionLine">#REF!</definedName>
    <definedName name="lis">#REF!</definedName>
    <definedName name="LISTA">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>#REF!,#REF!,#REF!,#REF!,#REF!,#REF!,#REF!,#REF!,#REF!,#REF!,#REF!,#REF!,#REF!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 localSheetId="5">#REF!</definedName>
    <definedName name="n" localSheetId="0">#REF!</definedName>
    <definedName name="n" localSheetId="8">#REF!</definedName>
    <definedName name="n" localSheetId="3">#REF!</definedName>
    <definedName name="n" localSheetId="6">#REF!</definedName>
    <definedName name="n" localSheetId="1">#REF!</definedName>
    <definedName name="n" localSheetId="7">#REF!</definedName>
    <definedName name="n" localSheetId="2">#REF!</definedName>
    <definedName name="n" localSheetId="9">#REF!</definedName>
    <definedName name="n" localSheetId="4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_xlnm.Print_Area" localSheetId="5">Bilans_j!$A$1:$D$60</definedName>
    <definedName name="_xlnm.Print_Area" localSheetId="0">Bilans_s!$A$1:$D$57</definedName>
    <definedName name="_xlnm.Print_Area" localSheetId="8">CF_j!$A$1:$E$75</definedName>
    <definedName name="_xlnm.Print_Area" localSheetId="3">CF_s!$A$1:$C$74</definedName>
    <definedName name="_xlnm.Print_Area" localSheetId="6">RZIS_j!$A$1:$F$42</definedName>
    <definedName name="_xlnm.Print_Area" localSheetId="1">RZIS_s!$A$1:$F$35</definedName>
    <definedName name="_xlnm.Print_Area" localSheetId="7">SSCD_j!$A$1:$F$9</definedName>
    <definedName name="_xlnm.Print_Area" localSheetId="2">SSCD_s!$A$1:$F$12</definedName>
    <definedName name="_xlnm.Print_Area" localSheetId="9">ZZKW_j!$A$1:$F$32</definedName>
    <definedName name="_xlnm.Print_Area" localSheetId="4">ZZKW_s!$A$1:$I$23</definedName>
    <definedName name="OdDo">#REF!</definedName>
    <definedName name="OdDoPoprz">#REF!</definedName>
    <definedName name="Ods">#REF!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#REF!</definedName>
    <definedName name="OK_1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>DATE(YEAR(Loan_Start),MONTH(Loan_Start)+Payment_Number,DAY(Loan_Start))</definedName>
    <definedName name="PDOP">#REF!</definedName>
    <definedName name="PDRB">#REF!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#REF!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#REF!</definedName>
    <definedName name="r.b_0">#REF!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#REF!</definedName>
    <definedName name="SkrotWaluty">#REF!</definedName>
    <definedName name="SLN">#REF!</definedName>
    <definedName name="slo_okres">#REF!</definedName>
    <definedName name="slo_okres_naz">#REF!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68" l="1"/>
  <c r="B22" i="68"/>
  <c r="B30" i="68"/>
  <c r="B27" i="68"/>
  <c r="C37" i="82" l="1"/>
  <c r="B37" i="82"/>
  <c r="D3" i="81"/>
  <c r="E3" i="81"/>
  <c r="F3" i="81"/>
  <c r="C3" i="81"/>
  <c r="D3" i="82" l="1"/>
  <c r="D37" i="82" s="1"/>
  <c r="E3" i="82"/>
  <c r="E37" i="82" s="1"/>
  <c r="E7" i="82"/>
  <c r="E6" i="82" s="1"/>
  <c r="D57" i="82"/>
  <c r="E57" i="82"/>
  <c r="D68" i="82"/>
  <c r="E68" i="82"/>
  <c r="D7" i="82"/>
  <c r="D6" i="82" s="1"/>
  <c r="C30" i="80"/>
  <c r="D30" i="80"/>
  <c r="E30" i="80"/>
  <c r="F30" i="80"/>
  <c r="C40" i="80"/>
  <c r="D40" i="80"/>
  <c r="E40" i="80"/>
  <c r="E41" i="80" s="1"/>
  <c r="F40" i="80"/>
  <c r="F41" i="80" s="1"/>
  <c r="C41" i="80"/>
  <c r="D41" i="80"/>
  <c r="D31" i="79"/>
  <c r="E5" i="82" l="1"/>
  <c r="E31" i="82" s="1"/>
  <c r="E34" i="82" s="1"/>
  <c r="E69" i="82" s="1"/>
  <c r="E74" i="82" s="1"/>
  <c r="E77" i="82" s="1"/>
  <c r="D5" i="82" l="1"/>
  <c r="D31" i="82" s="1"/>
  <c r="D34" i="82" s="1"/>
  <c r="D69" i="82" s="1"/>
  <c r="D74" i="82" s="1"/>
  <c r="D77" i="82" s="1"/>
  <c r="B34" i="68" l="1"/>
  <c r="B8" i="68" l="1"/>
  <c r="B25" i="68" l="1"/>
  <c r="B17" i="68" l="1"/>
  <c r="C7" i="68" l="1"/>
  <c r="C6" i="68" s="1"/>
  <c r="B29" i="68" l="1"/>
  <c r="B28" i="68"/>
  <c r="B24" i="68"/>
  <c r="F14" i="67" l="1"/>
  <c r="B35" i="68" l="1"/>
  <c r="D28" i="65"/>
  <c r="B7" i="68" l="1"/>
  <c r="B6" i="68" s="1"/>
  <c r="B5" i="68" l="1"/>
  <c r="C5" i="68"/>
  <c r="E14" i="67" l="1"/>
  <c r="C33" i="68"/>
  <c r="C36" i="68" s="1"/>
  <c r="C14" i="67"/>
  <c r="D14" i="67"/>
  <c r="B33" i="68" l="1"/>
  <c r="B36" i="68" s="1"/>
</calcChain>
</file>

<file path=xl/sharedStrings.xml><?xml version="1.0" encoding="utf-8"?>
<sst xmlns="http://schemas.openxmlformats.org/spreadsheetml/2006/main" count="448" uniqueCount="250">
  <si>
    <t xml:space="preserve"> SKRÓCONE ŚRÓDROCZNE SKONSOLIDOWANE SPRAWOZDANIE FINANSOWE  
GRUPY KAPITAŁOWEJ AILLERON SA 
ZA IV KWARTAŁ 2024 ROKU ZAKOŃCZONY 31/12/2024
</t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</si>
  <si>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</si>
  <si>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</si>
  <si>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</si>
  <si>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</si>
  <si>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</si>
  <si>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r>
      <t xml:space="preserve">Stan na 31/12/202
</t>
    </r>
    <r>
      <rPr>
        <sz val="8"/>
        <color rgb="FFEF0606"/>
        <rFont val="Montserrat Regular"/>
        <charset val="238"/>
      </rPr>
      <t>(dane niebadane)</t>
    </r>
  </si>
  <si>
    <t>Stan na 31/12/2023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</si>
  <si>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</si>
  <si>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</si>
  <si>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</si>
  <si>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</si>
  <si>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</si>
  <si>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Pozostałe aktywa finansowe</t>
  </si>
  <si>
    <t>Aktywa z tytułu podatku odroczonego</t>
  </si>
  <si>
    <t>Pozostałe aktywa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</si>
  <si>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</si>
  <si>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</si>
  <si>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</si>
  <si>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</si>
  <si>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</si>
  <si>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</si>
  <si>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</si>
  <si>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</t>
  </si>
  <si>
    <t>AKTYWA RAZEM</t>
  </si>
  <si>
    <t>SKONSOLIDOWANE SPRAWOZDANIE Z SYTUACJI FINANSOWEJ  [C.D.]</t>
  </si>
  <si>
    <t>PASYWA</t>
  </si>
  <si>
    <r>
      <t xml:space="preserve">Stan na 31/12/2024
</t>
    </r>
    <r>
      <rPr>
        <sz val="8"/>
        <color rgb="FFEF0606"/>
        <rFont val="Montserrat Regular"/>
        <charset val="238"/>
      </rPr>
      <t>(dane niebadane)</t>
    </r>
  </si>
  <si>
    <t>KAPITAŁ WŁASNY</t>
  </si>
  <si>
    <t>Kapitał własny przypadający na akcjonariuszy jednostki dominującej</t>
  </si>
  <si>
    <t>Kapitał akcyjny</t>
  </si>
  <si>
    <t>Nadwyżka ze sprzedaży akcji ponad wartość nominalną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</si>
  <si>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</si>
  <si>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</si>
  <si>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</si>
  <si>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</si>
  <si>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Montserrat Regular"/>
        <charset val="238"/>
      </rPr>
      <t xml:space="preserve"> </t>
    </r>
  </si>
  <si>
    <t>Zobowiązania długoterminowe</t>
  </si>
  <si>
    <t>Długoterminowe zobowiązania leasingowe</t>
  </si>
  <si>
    <t xml:space="preserve">Długoterminowe zobowiązania z tyt. otrzymanych kredytów </t>
  </si>
  <si>
    <t>18</t>
  </si>
  <si>
    <t>Pozostałe długoterminowe zobowiązania finansowe</t>
  </si>
  <si>
    <t>Rezerwa na świadczenia emerytalne i podobne</t>
  </si>
  <si>
    <t>Inne rezerwy długoterminowe</t>
  </si>
  <si>
    <t>Rezerwa z tytułu odroczonego podatku dochodowego</t>
  </si>
  <si>
    <t>Zobowiązania krótkoterminowe</t>
  </si>
  <si>
    <t xml:space="preserve">Zobowiązania z tytułu dostaw i usług </t>
  </si>
  <si>
    <t>Zobowiązania kontraktowe</t>
  </si>
  <si>
    <t>14</t>
  </si>
  <si>
    <t>Krótkoterminowe zobowiązania z tyt. otrzymanych kredytów</t>
  </si>
  <si>
    <t>Krótkoterminowe zobowiązania leasingowe</t>
  </si>
  <si>
    <t>Pozostałe krótkoterminowe zobowiązania finansowe</t>
  </si>
  <si>
    <t>Zobowiązania z tytułu bieżącego podatku dochodowego</t>
  </si>
  <si>
    <t>Zobowiązania z tytułu innych podatków niż podatek dochodowy</t>
  </si>
  <si>
    <t>Rezerwy na świadczenia emerytalne i podobne</t>
  </si>
  <si>
    <t>Rezerwy krótkoterminowe</t>
  </si>
  <si>
    <t>Przychody przyszłych okresów</t>
  </si>
  <si>
    <t>Pozostałe zobowiązania</t>
  </si>
  <si>
    <t>PASYWA RAZEM</t>
  </si>
  <si>
    <t>2. SKONSOLIDOWANY RACHUNEK ZYSKÓW I STRAT  ZA OKRES OD 01.01.2024 DO 31.12.2024</t>
  </si>
  <si>
    <t>SKONSOLIDOWANY RACHUNEK ZYSKÓW I STRAT (Wariant kalkulacyjny)</t>
  </si>
  <si>
    <t>tys.PLN</t>
  </si>
  <si>
    <r>
      <t xml:space="preserve">12  miesięcy zakończonych 
31/12/2024
</t>
    </r>
    <r>
      <rPr>
        <sz val="8"/>
        <color rgb="FFEF0606"/>
        <rFont val="Montserrat Regular"/>
        <charset val="238"/>
      </rPr>
      <t>(dane niebadane)</t>
    </r>
  </si>
  <si>
    <t xml:space="preserve">12 miesięcy zakończonych 31/12/2023      </t>
  </si>
  <si>
    <r>
      <t xml:space="preserve">3  miesięce zakończone
31/12/2024
</t>
    </r>
    <r>
      <rPr>
        <sz val="8"/>
        <color rgb="FFEF0606"/>
        <rFont val="Montserrat Regular"/>
        <charset val="238"/>
      </rPr>
      <t>(dane niebadane)</t>
    </r>
  </si>
  <si>
    <t xml:space="preserve">3 miesięce zakończone 31/12/2023   </t>
  </si>
  <si>
    <t>Działalność kontynuowana</t>
  </si>
  <si>
    <t>Przychody ze sprzedaży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</si>
  <si>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</si>
  <si>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</si>
  <si>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</si>
  <si>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</si>
  <si>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</si>
  <si>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brutto ze sprzedaży </t>
  </si>
  <si>
    <t>Koszty sprzedaży</t>
  </si>
  <si>
    <t>Koszty ogólnego zarządu</t>
  </si>
  <si>
    <t>Pozostałe przychody operacyjne</t>
  </si>
  <si>
    <t>Zyski z tytułu utraty wartości</t>
  </si>
  <si>
    <t>Pozostałe koszty operacyjne</t>
  </si>
  <si>
    <t>Straty z tytułu utraty wartości</t>
  </si>
  <si>
    <t xml:space="preserve">Zysk na działalności operacyjnej </t>
  </si>
  <si>
    <t>Przychody finansowe</t>
  </si>
  <si>
    <t>Koszty finansowe</t>
  </si>
  <si>
    <t>Zysk przed opodatkowaniem</t>
  </si>
  <si>
    <t>Podatek dochodowy</t>
  </si>
  <si>
    <t>Część bieżąca</t>
  </si>
  <si>
    <t>Część odroczona</t>
  </si>
  <si>
    <t>Zysk (strata) netto z działalności  kontynuowanej</t>
  </si>
  <si>
    <t>ZYSK ( STRATA) NETTO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</si>
  <si>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</si>
  <si>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</si>
  <si>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</si>
  <si>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</si>
  <si>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</si>
  <si>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- podstawowy</t>
  </si>
  <si>
    <t>- rozwodniony</t>
  </si>
  <si>
    <t>2.1.  SKONSOLIDOWANE SPRAWOZDANIE Z CAŁKOWITYCH DOCHODÓW ZA OKRES 01.01.2024 - 31.12.2024</t>
  </si>
  <si>
    <t>SKONSOLIDOWANE SPRAWOZDANIE Z CAŁKOWITYCH DOCHODÓW</t>
  </si>
  <si>
    <r>
      <t xml:space="preserve">12  miesięcy zakończonych 
31/12/2024        </t>
    </r>
    <r>
      <rPr>
        <sz val="8"/>
        <color rgb="FFEF0606"/>
        <rFont val="Montserrat Regular"/>
        <charset val="238"/>
      </rPr>
      <t>(dane niebadane)</t>
    </r>
  </si>
  <si>
    <r>
      <t xml:space="preserve">3  miesięce zakończone
31/12/2024       </t>
    </r>
    <r>
      <rPr>
        <sz val="8"/>
        <color rgb="FFEF0606"/>
        <rFont val="Montserrat Regular"/>
        <charset val="238"/>
      </rPr>
      <t>(dane niebadane)</t>
    </r>
  </si>
  <si>
    <t xml:space="preserve">3 miesięce zakończone 31/12/2023     </t>
  </si>
  <si>
    <t>ZYSK (STRATA) NETTO</t>
  </si>
  <si>
    <t>Pozycje, które mogą być przeniesione do wyniku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</si>
  <si>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</si>
  <si>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</si>
  <si>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</si>
  <si>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</si>
  <si>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</si>
  <si>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3. SKONSOLIDOWANE SPRAWOZDANIE Z PRZEPŁYWÓW PIENIĘŻNYCH 
ZA OKRES OD 01.01.2024 DO 31.12.2024 [METODA POŚREDNIA]</t>
  </si>
  <si>
    <r>
      <t xml:space="preserve">12  miesięcy zakończonych 
31/12/2024      </t>
    </r>
    <r>
      <rPr>
        <sz val="8"/>
        <color rgb="FFEF0606"/>
        <rFont val="Montserrat Regular"/>
        <charset val="238"/>
      </rPr>
      <t>(dane niebadane)</t>
    </r>
  </si>
  <si>
    <t xml:space="preserve">12 miesięcy zakończonych 31/12/2023       </t>
  </si>
  <si>
    <t>Przepływy pieniężne z działalności operacyjnej</t>
  </si>
  <si>
    <t>Zysk za rok obrotowy</t>
  </si>
  <si>
    <t>Korekty:</t>
  </si>
  <si>
    <t>Koszt podatku dochodowego ujęty w wyniku</t>
  </si>
  <si>
    <t>Koszty finansowe netto ujęte w wyniku</t>
  </si>
  <si>
    <t>Przychody z inwestycji ujęte w wyniku</t>
  </si>
  <si>
    <t>Zysk/Strata ze zbycia/zmiany przeznaczenia składników rzeczowych aktywów trwałych</t>
  </si>
  <si>
    <t>Korekta z połączenia jednostki zależnej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</si>
  <si>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</si>
  <si>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</si>
  <si>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</si>
  <si>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</si>
  <si>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>Zysk/Strata z tytułu odwrócenia odpisu/utraty wartości należności z tytułu dostaw i usług</t>
  </si>
  <si>
    <t>Amortyzacja aktywów trwałych</t>
  </si>
  <si>
    <t>(Dodatnie) / ujemne różnice kursowe netto</t>
  </si>
  <si>
    <t>Pozostałe zmiany w pasywach</t>
  </si>
  <si>
    <t>Korekta z tyt. programu motywacyjnego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</si>
  <si>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</si>
  <si>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</si>
  <si>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</si>
  <si>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</si>
  <si>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</si>
  <si>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</si>
  <si>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</si>
  <si>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</si>
  <si>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</si>
  <si>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</si>
  <si>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 xml:space="preserve">Pozostałe </t>
  </si>
  <si>
    <t>Środki pieniężne wygenerowane na działalności operacyjnej</t>
  </si>
  <si>
    <t xml:space="preserve">Zapłacone odsetki </t>
  </si>
  <si>
    <t>Zapłacony podatek dochodowy</t>
  </si>
  <si>
    <t>ŚRODKI PIENIĘŻNE NETTO Z DZIAŁALNOŚCI OPERACYJNEJ</t>
  </si>
  <si>
    <t>SKONSOLIDOWANE SPRAWOZDANIE Z PRZEPŁYWÓW PIENIĘŻNYCH ZA OKRES OD 01.01.2024 DO 31.12.2024 [METODA POŚREDNIA] - [C.D.]</t>
  </si>
  <si>
    <r>
      <t xml:space="preserve">12 miesięcy zakończonych 31/12/2023       </t>
    </r>
    <r>
      <rPr>
        <sz val="8"/>
        <color rgb="FFEF0606"/>
        <rFont val="Montserrat Regular"/>
        <charset val="238"/>
      </rPr>
      <t>(dane niebadane)</t>
    </r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</si>
  <si>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</si>
  <si>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</si>
  <si>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</si>
  <si>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</si>
  <si>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 pomniejszone o nabyte środki pieniężne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</si>
  <si>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</si>
  <si>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</si>
  <si>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</si>
  <si>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</si>
  <si>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</si>
  <si>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</si>
  <si>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 nabycia jednostek zależnych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</si>
  <si>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</si>
  <si>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</si>
  <si>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</si>
  <si>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</si>
  <si>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</si>
  <si>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W ZWIĄZKU Z DZIAŁALNOŚCIĄ INWESTYCYJNĄ</t>
  </si>
  <si>
    <t>Przepływy pieniężne z działalności finansowej</t>
  </si>
  <si>
    <t>Transakcja z udziałowcami niekontrolującymi</t>
  </si>
  <si>
    <t>Spłata rat kredytowych i pożyczek</t>
  </si>
  <si>
    <t>Spłata odsetek od kredytu</t>
  </si>
  <si>
    <t xml:space="preserve">Zaciągnięcie kredytu </t>
  </si>
  <si>
    <t>Wpływy z kredytów</t>
  </si>
  <si>
    <t>Wpływy ze spłaty udzielonych pożyczek</t>
  </si>
  <si>
    <t>Spłata zadłużenia z tyt. umów leasingu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</si>
  <si>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</si>
  <si>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</si>
  <si>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</si>
  <si>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</si>
  <si>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</si>
  <si>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</si>
  <si>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NA KONIEC OKRESU SPRAWOZDAWCZEGO</t>
  </si>
  <si>
    <t>4. SKONSOLIDOWANE SPRAWOZDANIE ZE ZMIAN W KAPITALE WŁASNYM ZA OKRES SPRAWOZDAWCZY KOŃCZĄCY SIĘ 31 GRUDNIA 2024 ROKU</t>
  </si>
  <si>
    <t>Nadwyżka 
ze sprzedaży akcji</t>
  </si>
  <si>
    <t>Różnice kursowe z przeliczenia jednostek zależnych</t>
  </si>
  <si>
    <t>Przypadające akcjonariuszom jednostki dominującej</t>
  </si>
  <si>
    <t>Razem</t>
  </si>
  <si>
    <t>Stan na 1 stycznia 2024 roku</t>
  </si>
  <si>
    <t>Zysk netto za rok obrotowy</t>
  </si>
  <si>
    <t>Pozostałe całkowite dochody za rok obrotowy (netto)</t>
  </si>
  <si>
    <t>Nabycie jednostki zależnej z udziałami niekontrolującymi</t>
  </si>
  <si>
    <t>Suma całkowitych dochodów</t>
  </si>
  <si>
    <t>Transakcja z udziałowcami mniejszościowymi</t>
  </si>
  <si>
    <t>Kapitał rezerwowy na program opcyjny</t>
  </si>
  <si>
    <t>Zmiana kapitałów własnych</t>
  </si>
  <si>
    <t>Stan na 31 grudnia  2024 roku (dane niebadane)</t>
  </si>
  <si>
    <t xml:space="preserve">Stan na 1 stycznia 2023 roku </t>
  </si>
  <si>
    <t>Wypłata dywidendy</t>
  </si>
  <si>
    <t xml:space="preserve">Stan na 31 grudnia  2023 roku </t>
  </si>
  <si>
    <t>Dywidenda</t>
  </si>
  <si>
    <t>Członkowie Zarządu Ailleron SA:</t>
  </si>
  <si>
    <t>Grzegorz Młynarczyk       - Wiceprezes  Zarządu</t>
  </si>
  <si>
    <t>Sporządzający :</t>
  </si>
  <si>
    <t xml:space="preserve"> SKRÓCONE ŚRÓDROCZNE JEDNOSTKOWE  SPRAWOZDANIE FINANSOWE  AILLERON SA 
ZA IV  KWARTAŁ 2024 ROKU ZAKOŃCZONY 31/12/2024
</t>
  </si>
  <si>
    <t xml:space="preserve">1. JEDNOSTKOWE SPRAWOZDANIE Z SYTUACJI FINANSOWEJ </t>
  </si>
  <si>
    <r>
      <t xml:space="preserve">Stan na 31/12/2024 
</t>
    </r>
    <r>
      <rPr>
        <sz val="8"/>
        <color rgb="FFEF0606"/>
        <rFont val="Montserrat Regular"/>
        <charset val="238"/>
      </rPr>
      <t>(dane niebadane)</t>
    </r>
  </si>
  <si>
    <t>Należności z tytułu leasingu finansowego</t>
  </si>
  <si>
    <t xml:space="preserve">Środki pieniężne </t>
  </si>
  <si>
    <t>JEDNOSTKOWE  SPRAWOZDANIE Z SYTUACJI FINANSOWEJ  [C.D.]</t>
  </si>
  <si>
    <t>21</t>
  </si>
  <si>
    <t>16</t>
  </si>
  <si>
    <t>2. JEDNOSTKOWY RACHUNEK ZYSKÓW I STRAT  ZA OKRES OD 01.01.2024 DO 31.12.2024</t>
  </si>
  <si>
    <t>JEDNOSTKOWY RACHUNEK ZYSKÓW I STRAT                                          (Wariant kalkulacyjny)</t>
  </si>
  <si>
    <r>
      <t xml:space="preserve">12  miesięcy zakończonych
31/12/2024     </t>
    </r>
    <r>
      <rPr>
        <sz val="8"/>
        <color rgb="FFEF0606"/>
        <rFont val="Montserrat Regular"/>
        <charset val="238"/>
      </rPr>
      <t xml:space="preserve">    (dane niebadane)</t>
    </r>
  </si>
  <si>
    <r>
      <t xml:space="preserve">12 miesięcy zakończonych 31/12/2023         </t>
    </r>
    <r>
      <rPr>
        <sz val="8"/>
        <color rgb="FFEF0606"/>
        <rFont val="Montserrat Regular"/>
        <charset val="238"/>
      </rPr>
      <t>(dane niebadane)</t>
    </r>
  </si>
  <si>
    <r>
      <t>3  miesięce zakończone
31/12/2024</t>
    </r>
    <r>
      <rPr>
        <sz val="8"/>
        <color rgb="FFEF0606"/>
        <rFont val="Montserrat Regular"/>
        <charset val="238"/>
      </rPr>
      <t xml:space="preserve">               (dane niebadane)</t>
    </r>
  </si>
  <si>
    <r>
      <t xml:space="preserve">3 miesięce zakończone 31/12/2023          </t>
    </r>
    <r>
      <rPr>
        <sz val="8"/>
        <color rgb="FFEF0606"/>
        <rFont val="Montserrat Regular"/>
        <charset val="238"/>
      </rPr>
      <t>(dane niebadane)</t>
    </r>
  </si>
  <si>
    <t>UKRYĆ</t>
  </si>
  <si>
    <t xml:space="preserve">Strata na działalności operacyjnej </t>
  </si>
  <si>
    <t>Strata przed opodatkowaniem</t>
  </si>
  <si>
    <t>Strata netto z działalności  kontynuowanej</t>
  </si>
  <si>
    <t>STRATA NETTO</t>
  </si>
  <si>
    <t>SKONSOLIDOWANY RACHUNEK ZYSKÓW I STRAT  ZA OKRES 01.01.2022 - 30.06.2022 - [C.D.]</t>
  </si>
  <si>
    <t>SKONSOLIDOWANY RACHUNEK ZYSKÓW I STRAT                                          (Wariant kalkulacyjny)</t>
  </si>
  <si>
    <t>Strata netto, z tego przypadający:</t>
  </si>
  <si>
    <t>Strata netto na jedną akcję zwykłą</t>
  </si>
  <si>
    <t>z działalności zaniechanej:</t>
  </si>
  <si>
    <t>2.1.  JEDNOSTKOWE SPRAWOZDANIE Z CAŁKOWITYCH DOCHODÓW ZA OKRES 01.01.2024 - 31.12.2024</t>
  </si>
  <si>
    <t>JEDNOSTKOWE SPRAWOZDANIE Z CAŁKOWITYCH DOCHODÓW</t>
  </si>
  <si>
    <t>3. JEDNOSTKOWE SPRAWOZDANIE Z PRZEPŁYWÓW PIENIĘŻNYCH ZA OKRES OD 01.01.2024 DO 31.12.2024 [METODA POŚREDNIA]</t>
  </si>
  <si>
    <r>
      <t xml:space="preserve">12  miesięcy zakończonych
31/12/2024
</t>
    </r>
    <r>
      <rPr>
        <sz val="8"/>
        <color rgb="FFEF0606"/>
        <rFont val="Montserrat Regular"/>
        <charset val="238"/>
      </rPr>
      <t>(dane niebadane)</t>
    </r>
  </si>
  <si>
    <r>
      <t xml:space="preserve">12 miesięcy zakończonych 31/12/2023 </t>
    </r>
    <r>
      <rPr>
        <sz val="8"/>
        <color rgb="FFEF0606"/>
        <rFont val="Montserrat Regular"/>
        <charset val="238"/>
      </rPr>
      <t>(dane niebadane)</t>
    </r>
  </si>
  <si>
    <t>Strata za rok obrotowy</t>
  </si>
  <si>
    <t>Zysk ze zbycia/zmiany przeznaczenia składników rzeczowych aktywów trwałych</t>
  </si>
  <si>
    <t>Zysk z tytułu odwrócenia odpisu/utraty wartości należności z tytułu dostaw i usług</t>
  </si>
  <si>
    <t>Dodatnie różnice kursowe netto</t>
  </si>
  <si>
    <t>Pozostałe zmiany</t>
  </si>
  <si>
    <t>Zwiększenie pozostałych aktywów</t>
  </si>
  <si>
    <t>Zwiększenie przychodów przyszłych okresów</t>
  </si>
  <si>
    <t>JEDNOSTKOWE SPRAWOZDANIE Z PRZEPŁYWÓW PIENIĘŻNYCH ZA OKRES OD 01.01.2024 DO 31.12.2024 [METODA POŚREDNIA] - [C.D.]</t>
  </si>
  <si>
    <t>Spłata należności leasingowych</t>
  </si>
  <si>
    <t>Odsetki otrzymane od subleasingu</t>
  </si>
  <si>
    <t>ŚRODKI PIENIĘŻNE NETTO WYDANE W ZWIĄZKU Z DZIAŁALNOŚCIĄ INWESTYCYJNĄ</t>
  </si>
  <si>
    <t>Nabycie jednostki zależnej</t>
  </si>
  <si>
    <t xml:space="preserve">Spłata rat kredytowych i pożyczek </t>
  </si>
  <si>
    <t>Wpływy z pożyczek i kredytów</t>
  </si>
  <si>
    <t xml:space="preserve">Dywidendy wypłacone </t>
  </si>
  <si>
    <t>4. JEDNOSTKOWE SPRAWOZDANIE ZE ZMIAN W KAPITALE WŁASNYM ZA OKRES SPRAWOZDAWCZY KOŃCZĄCY SIĘ 31 GRUDNIA 2024 ROKU</t>
  </si>
  <si>
    <t>Stan na 31 grudnia  2023 roku (dane niebadane)</t>
  </si>
  <si>
    <t>Rafał Styczeń                    - Prezes Zarządu</t>
  </si>
  <si>
    <t>Piotr Piątosa                     - Wiceprezes  Zarządu</t>
  </si>
  <si>
    <t>Tomasz Król                     - Członek Zarządu</t>
  </si>
  <si>
    <t>Daria Ślęzak                    - Główny Księgowy</t>
  </si>
  <si>
    <t>Kraków,  26.02.2025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</si>
</sst>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zł&quot;* #,##0.00_);_(&quot;zł&quot;* \(#,##0.00\);_(&quot;zł&quot;* &quot;-&quot;??_);_(@_)"/>
    <numFmt numFmtId="165" formatCode="_-* #,##0\ _z_ł_-;\-* #,##0\ _z_ł_-;_-* &quot;-&quot;\ _z_ł_-;_-@_-"/>
    <numFmt numFmtId="166" formatCode="_-* #,##0.00\ _z_ł_-;\-* #,##0.00\ _z_ł_-;_-* &quot;-&quot;??\ _z_ł_-;_-@_-"/>
    <numFmt numFmtId="167" formatCode="#,##0.00;\(#,##0.00\)"/>
    <numFmt numFmtId="168" formatCode="#,###,&quot;  &quot;;\-\ #,###,&quot;  &quot;;_-* &quot;- &quot;\ _-;_-@_-"/>
    <numFmt numFmtId="171" formatCode="\-"/>
    <numFmt numFmtId="172" formatCode="_-\ #,##0\ _z_ł_-;\-\ #,##0\ _z_ł_-;_-\ &quot;-&quot;??\ _z_ł_-;_-@_-"/>
  </numFmts>
  <fonts count="5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rgb="FF007691"/>
      <name val="Calibri"/>
      <family val="2"/>
      <charset val="238"/>
      <scheme val="minor"/>
    </font>
    <font>
      <b/>
      <sz val="10"/>
      <color rgb="FF007691"/>
      <name val="Calibri"/>
      <family val="2"/>
      <charset val="238"/>
      <scheme val="minor"/>
    </font>
    <font>
      <b/>
      <sz val="11"/>
      <color rgb="FF00769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</font>
    <font>
      <sz val="9"/>
      <color theme="1"/>
      <name val="Lato Light"/>
      <family val="2"/>
      <charset val="238"/>
    </font>
    <font>
      <sz val="10"/>
      <color rgb="FFE73E2A"/>
      <name val="Lato Light"/>
      <family val="2"/>
      <charset val="238"/>
    </font>
    <font>
      <sz val="10"/>
      <name val="Helv"/>
    </font>
    <font>
      <sz val="11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4" tint="-0.499984740745262"/>
      <name val="Lato Light"/>
      <family val="2"/>
      <charset val="238"/>
    </font>
    <font>
      <sz val="11"/>
      <color rgb="FFFFFF0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1"/>
      <color theme="1"/>
      <name val="Lato Light"/>
      <family val="2"/>
    </font>
    <font>
      <sz val="8.5"/>
      <color theme="1"/>
      <name val="Lato Light"/>
      <family val="2"/>
    </font>
    <font>
      <sz val="8"/>
      <name val="Calibri"/>
      <family val="2"/>
      <charset val="238"/>
      <scheme val="minor"/>
    </font>
    <font>
      <sz val="10"/>
      <color rgb="FFE73E2A"/>
      <name val="Montserrat Regular"/>
      <charset val="238"/>
    </font>
    <font>
      <sz val="9"/>
      <color rgb="FFE73E2A"/>
      <name val="Montserrat Regular"/>
      <charset val="238"/>
    </font>
    <font>
      <sz val="9"/>
      <name val="Montserrat Regular"/>
      <charset val="238"/>
    </font>
    <font>
      <sz val="9"/>
      <color theme="1"/>
      <name val="Montserrat Regular"/>
      <charset val="238"/>
    </font>
    <font>
      <sz val="10"/>
      <name val="Montserrat Regular"/>
      <charset val="238"/>
    </font>
    <font>
      <sz val="11"/>
      <color theme="1"/>
      <name val="Montserrat Regular"/>
      <charset val="238"/>
    </font>
    <font>
      <sz val="8.5"/>
      <color rgb="FFE73E2A"/>
      <name val="Montserrat Regular"/>
      <charset val="238"/>
    </font>
    <font>
      <sz val="8"/>
      <color theme="1"/>
      <name val="Montserrat Regular"/>
      <charset val="238"/>
    </font>
    <font>
      <sz val="8.5"/>
      <color theme="1"/>
      <name val="Montserrat Regular"/>
      <charset val="238"/>
    </font>
    <font>
      <sz val="8.5"/>
      <name val="Montserrat Regular"/>
      <charset val="238"/>
    </font>
    <font>
      <sz val="8.5"/>
      <color rgb="FF0D0D0D"/>
      <name val="Montserrat Regular"/>
      <charset val="238"/>
    </font>
    <font>
      <sz val="8.5"/>
      <color rgb="FFFFFF00"/>
      <name val="Montserrat Regular"/>
      <charset val="238"/>
    </font>
    <font>
      <b/>
      <sz val="9"/>
      <name val="Montserrat Regular"/>
      <charset val="238"/>
    </font>
    <font>
      <b/>
      <sz val="9"/>
      <color theme="1"/>
      <name val="Montserrat Regular"/>
      <charset val="238"/>
    </font>
    <font>
      <sz val="9"/>
      <color theme="4" tint="-0.499984740745262"/>
      <name val="Montserrat Regular"/>
      <charset val="238"/>
    </font>
    <font>
      <sz val="7"/>
      <color theme="1"/>
      <name val="Montserrat Regular"/>
      <charset val="238"/>
    </font>
    <font>
      <b/>
      <sz val="10"/>
      <color theme="0"/>
      <name val="Montserrat Regular"/>
      <charset val="238"/>
    </font>
    <font>
      <sz val="10"/>
      <color rgb="FFEF0606"/>
      <name val="Montserrat Regular"/>
      <charset val="238"/>
    </font>
    <font>
      <sz val="9"/>
      <color rgb="FFEF0606"/>
      <name val="Montserrat Regular"/>
      <charset val="238"/>
    </font>
    <font>
      <sz val="8"/>
      <color rgb="FFEF0606"/>
      <name val="Montserrat Regular"/>
      <charset val="238"/>
    </font>
    <font>
      <sz val="8.5"/>
      <color rgb="FFEF0606"/>
      <name val="Montserrat Regular"/>
      <charset val="238"/>
    </font>
    <font>
      <sz val="11"/>
      <color rgb="FFEF0606"/>
      <name val="Calibri"/>
      <family val="2"/>
      <charset val="238"/>
      <scheme val="minor"/>
    </font>
    <font>
      <b/>
      <sz val="12"/>
      <color rgb="FFEF0606"/>
      <name val="Montserrat Regular"/>
      <charset val="238"/>
    </font>
    <font>
      <b/>
      <sz val="12"/>
      <color theme="1"/>
      <name val="Montserrat Regular"/>
      <charset val="238"/>
    </font>
    <font>
      <sz val="11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.5"/>
      <color rgb="FFFF0000"/>
      <name val="Montserrat Regular"/>
      <charset val="238"/>
    </font>
    <font>
      <sz val="11"/>
      <color rgb="FFFF0000"/>
      <name val="Montserrat Regular"/>
      <charset val="238"/>
    </font>
    <font>
      <i/>
      <sz val="9"/>
      <name val="Montserrat Regular"/>
      <charset val="238"/>
    </font>
    <font>
      <i/>
      <sz val="11"/>
      <name val="Montserrat Regular"/>
      <charset val="238"/>
    </font>
    <font>
      <sz val="11"/>
      <name val="Montserrat Regular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F0606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/>
      <top style="thin">
        <color rgb="FFEF0606"/>
      </top>
      <bottom style="thin">
        <color rgb="FFEF0606"/>
      </bottom>
      <diagonal/>
    </border>
    <border>
      <left/>
      <right/>
      <top style="thin">
        <color rgb="FFE73E2A"/>
      </top>
      <bottom style="thin">
        <color rgb="FFE83E2A"/>
      </bottom>
      <diagonal/>
    </border>
    <border>
      <left style="thin">
        <color rgb="FFC00000"/>
      </left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C00000"/>
      </top>
      <bottom style="thin">
        <color rgb="FFE83E2A"/>
      </bottom>
      <diagonal/>
    </border>
    <border>
      <left style="thin">
        <color rgb="FFE73E2A"/>
      </left>
      <right/>
      <top/>
      <bottom style="thin">
        <color rgb="FFEF3D2A"/>
      </bottom>
      <diagonal/>
    </border>
    <border>
      <left style="thin">
        <color rgb="FFE8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83E2A"/>
      </right>
      <top style="thin">
        <color rgb="FFE73E2A"/>
      </top>
      <bottom style="thin">
        <color rgb="FFE73E2A"/>
      </bottom>
      <diagonal/>
    </border>
  </borders>
  <cellStyleXfs count="33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>
      <alignment horizontal="left" vertical="center" wrapText="1"/>
      <protection hidden="1"/>
    </xf>
    <xf numFmtId="167" fontId="4" fillId="0" borderId="1">
      <alignment horizontal="left" vertical="center" wrapText="1"/>
    </xf>
    <xf numFmtId="167" fontId="4" fillId="0" borderId="0">
      <alignment horizontal="left" vertical="center" wrapText="1"/>
    </xf>
    <xf numFmtId="167" fontId="5" fillId="0" borderId="0" applyAlignment="0">
      <alignment horizontal="left" vertical="center" wrapText="1"/>
    </xf>
    <xf numFmtId="0" fontId="7" fillId="0" borderId="0"/>
    <xf numFmtId="0" fontId="8" fillId="0" borderId="0"/>
    <xf numFmtId="166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4" borderId="0">
      <alignment horizontal="left" vertical="center" wrapText="1"/>
    </xf>
    <xf numFmtId="164" fontId="1" fillId="0" borderId="0" applyFont="0" applyFill="0" applyBorder="0" applyAlignment="0" applyProtection="0"/>
  </cellStyleXfs>
  <cellXfs count="250">
    <xf numFmtId="0" fontId="0" fillId="0" borderId="0" xfId="0"/>
    <xf numFmtId="168" fontId="0" fillId="0" borderId="0" xfId="0" applyNumberFormat="1"/>
    <xf numFmtId="0" fontId="9" fillId="0" borderId="0" xfId="0" applyFont="1"/>
    <xf numFmtId="0" fontId="13" fillId="0" borderId="0" xfId="0" applyFont="1"/>
    <xf numFmtId="0" fontId="15" fillId="0" borderId="0" xfId="0" applyFont="1"/>
    <xf numFmtId="0" fontId="9" fillId="4" borderId="0" xfId="0" applyFont="1" applyFill="1"/>
    <xf numFmtId="2" fontId="0" fillId="0" borderId="0" xfId="0" applyNumberFormat="1"/>
    <xf numFmtId="0" fontId="13" fillId="0" borderId="0" xfId="0" applyFont="1" applyAlignment="1">
      <alignment vertical="top"/>
    </xf>
    <xf numFmtId="0" fontId="17" fillId="0" borderId="0" xfId="0" applyFont="1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8" fillId="0" borderId="0" xfId="0" applyFont="1"/>
    <xf numFmtId="0" fontId="10" fillId="4" borderId="0" xfId="0" applyFont="1" applyFill="1" applyAlignment="1">
      <alignment vertical="top" wrapText="1"/>
    </xf>
    <xf numFmtId="0" fontId="16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3" fontId="22" fillId="0" borderId="0" xfId="0" applyNumberFormat="1" applyFont="1"/>
    <xf numFmtId="14" fontId="22" fillId="0" borderId="0" xfId="0" applyNumberFormat="1" applyFont="1"/>
    <xf numFmtId="0" fontId="22" fillId="0" borderId="0" xfId="0" applyFont="1" applyAlignment="1">
      <alignment wrapText="1"/>
    </xf>
    <xf numFmtId="0" fontId="14" fillId="4" borderId="0" xfId="0" applyFont="1" applyFill="1" applyAlignment="1">
      <alignment vertical="top" wrapText="1"/>
    </xf>
    <xf numFmtId="0" fontId="10" fillId="5" borderId="0" xfId="0" applyFont="1" applyFill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0" fillId="2" borderId="0" xfId="0" applyFill="1"/>
    <xf numFmtId="0" fontId="27" fillId="5" borderId="4" xfId="0" applyFont="1" applyFill="1" applyBorder="1" applyAlignment="1">
      <alignment horizontal="left" vertical="center"/>
    </xf>
    <xf numFmtId="168" fontId="27" fillId="6" borderId="4" xfId="0" applyNumberFormat="1" applyFont="1" applyFill="1" applyBorder="1" applyAlignment="1">
      <alignment horizontal="right" vertical="center" wrapText="1"/>
    </xf>
    <xf numFmtId="0" fontId="25" fillId="5" borderId="4" xfId="0" applyFont="1" applyFill="1" applyBorder="1" applyAlignment="1">
      <alignment horizontal="left" vertical="center"/>
    </xf>
    <xf numFmtId="168" fontId="25" fillId="6" borderId="4" xfId="0" applyNumberFormat="1" applyFont="1" applyFill="1" applyBorder="1" applyAlignment="1">
      <alignment horizontal="right" vertical="center" wrapText="1"/>
    </xf>
    <xf numFmtId="0" fontId="26" fillId="8" borderId="4" xfId="0" applyFont="1" applyFill="1" applyBorder="1" applyAlignment="1">
      <alignment horizontal="left" vertical="center"/>
    </xf>
    <xf numFmtId="0" fontId="26" fillId="8" borderId="4" xfId="0" applyFont="1" applyFill="1" applyBorder="1" applyAlignment="1">
      <alignment horizontal="right" vertical="center"/>
    </xf>
    <xf numFmtId="168" fontId="27" fillId="0" borderId="4" xfId="0" applyNumberFormat="1" applyFont="1" applyBorder="1" applyAlignment="1">
      <alignment horizontal="right" vertical="center" wrapText="1"/>
    </xf>
    <xf numFmtId="0" fontId="29" fillId="0" borderId="0" xfId="0" applyFont="1"/>
    <xf numFmtId="0" fontId="25" fillId="0" borderId="4" xfId="0" applyFont="1" applyBorder="1" applyAlignment="1">
      <alignment horizontal="right" vertical="center" wrapText="1"/>
    </xf>
    <xf numFmtId="168" fontId="32" fillId="6" borderId="4" xfId="0" applyNumberFormat="1" applyFont="1" applyFill="1" applyBorder="1" applyAlignment="1">
      <alignment horizontal="right" vertical="center" wrapText="1"/>
    </xf>
    <xf numFmtId="0" fontId="32" fillId="5" borderId="4" xfId="0" applyFont="1" applyFill="1" applyBorder="1" applyAlignment="1">
      <alignment horizontal="left" vertical="center" wrapText="1"/>
    </xf>
    <xf numFmtId="0" fontId="32" fillId="5" borderId="4" xfId="0" applyFont="1" applyFill="1" applyBorder="1" applyAlignment="1">
      <alignment horizontal="left" vertical="center"/>
    </xf>
    <xf numFmtId="3" fontId="29" fillId="0" borderId="0" xfId="0" applyNumberFormat="1" applyFont="1"/>
    <xf numFmtId="0" fontId="32" fillId="5" borderId="4" xfId="0" applyFont="1" applyFill="1" applyBorder="1" applyAlignment="1">
      <alignment horizontal="right" vertical="center"/>
    </xf>
    <xf numFmtId="0" fontId="33" fillId="5" borderId="4" xfId="0" applyFont="1" applyFill="1" applyBorder="1" applyAlignment="1">
      <alignment horizontal="right" vertical="center"/>
    </xf>
    <xf numFmtId="168" fontId="25" fillId="0" borderId="4" xfId="0" applyNumberFormat="1" applyFont="1" applyBorder="1" applyAlignment="1">
      <alignment horizontal="right" vertical="center" wrapText="1"/>
    </xf>
    <xf numFmtId="0" fontId="32" fillId="5" borderId="6" xfId="0" applyFont="1" applyFill="1" applyBorder="1" applyAlignment="1">
      <alignment horizontal="left" vertical="center"/>
    </xf>
    <xf numFmtId="168" fontId="32" fillId="6" borderId="6" xfId="0" applyNumberFormat="1" applyFont="1" applyFill="1" applyBorder="1" applyAlignment="1">
      <alignment horizontal="right" vertical="center" wrapText="1"/>
    </xf>
    <xf numFmtId="2" fontId="34" fillId="0" borderId="0" xfId="1" applyNumberFormat="1" applyFont="1" applyFill="1" applyBorder="1" applyAlignment="1">
      <alignment horizontal="right" vertical="center" wrapText="1"/>
    </xf>
    <xf numFmtId="168" fontId="26" fillId="0" borderId="4" xfId="0" applyNumberFormat="1" applyFont="1" applyBorder="1" applyAlignment="1">
      <alignment horizontal="right" vertical="center" wrapText="1"/>
    </xf>
    <xf numFmtId="168" fontId="26" fillId="0" borderId="6" xfId="0" applyNumberFormat="1" applyFont="1" applyBorder="1" applyAlignment="1">
      <alignment horizontal="right" vertical="center" wrapText="1"/>
    </xf>
    <xf numFmtId="0" fontId="29" fillId="0" borderId="2" xfId="0" applyFont="1" applyBorder="1"/>
    <xf numFmtId="168" fontId="34" fillId="0" borderId="4" xfId="0" applyNumberFormat="1" applyFont="1" applyBorder="1" applyAlignment="1">
      <alignment horizontal="right" vertical="center" wrapText="1"/>
    </xf>
    <xf numFmtId="0" fontId="33" fillId="5" borderId="4" xfId="0" applyFont="1" applyFill="1" applyBorder="1" applyAlignment="1">
      <alignment horizontal="left" vertical="center" wrapText="1"/>
    </xf>
    <xf numFmtId="168" fontId="32" fillId="0" borderId="4" xfId="0" applyNumberFormat="1" applyFont="1" applyBorder="1" applyAlignment="1">
      <alignment horizontal="right" vertical="center" wrapText="1"/>
    </xf>
    <xf numFmtId="0" fontId="31" fillId="5" borderId="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vertical="center" wrapText="1"/>
    </xf>
    <xf numFmtId="0" fontId="35" fillId="0" borderId="0" xfId="0" applyFont="1"/>
    <xf numFmtId="0" fontId="32" fillId="0" borderId="0" xfId="0" applyFont="1"/>
    <xf numFmtId="0" fontId="32" fillId="0" borderId="0" xfId="0" applyFont="1" applyAlignment="1">
      <alignment wrapText="1"/>
    </xf>
    <xf numFmtId="172" fontId="33" fillId="6" borderId="3" xfId="0" applyNumberFormat="1" applyFont="1" applyFill="1" applyBorder="1" applyAlignment="1">
      <alignment horizontal="right" vertical="center" wrapText="1"/>
    </xf>
    <xf numFmtId="172" fontId="33" fillId="6" borderId="4" xfId="0" applyNumberFormat="1" applyFont="1" applyFill="1" applyBorder="1" applyAlignment="1">
      <alignment horizontal="right" vertical="center" wrapText="1"/>
    </xf>
    <xf numFmtId="172" fontId="33" fillId="0" borderId="4" xfId="0" applyNumberFormat="1" applyFont="1" applyBorder="1" applyAlignment="1">
      <alignment horizontal="right" vertical="center" wrapText="1"/>
    </xf>
    <xf numFmtId="172" fontId="33" fillId="6" borderId="12" xfId="0" applyNumberFormat="1" applyFont="1" applyFill="1" applyBorder="1" applyAlignment="1">
      <alignment horizontal="right" vertical="center" wrapText="1"/>
    </xf>
    <xf numFmtId="172" fontId="33" fillId="6" borderId="10" xfId="0" applyNumberFormat="1" applyFont="1" applyFill="1" applyBorder="1" applyAlignment="1">
      <alignment horizontal="right" vertical="center" wrapText="1"/>
    </xf>
    <xf numFmtId="172" fontId="33" fillId="6" borderId="5" xfId="0" applyNumberFormat="1" applyFont="1" applyFill="1" applyBorder="1" applyAlignment="1">
      <alignment horizontal="right" vertical="center" wrapText="1"/>
    </xf>
    <xf numFmtId="172" fontId="33" fillId="6" borderId="2" xfId="0" applyNumberFormat="1" applyFont="1" applyFill="1" applyBorder="1" applyAlignment="1">
      <alignment horizontal="right" vertical="center" wrapText="1"/>
    </xf>
    <xf numFmtId="172" fontId="33" fillId="0" borderId="2" xfId="0" applyNumberFormat="1" applyFont="1" applyBorder="1" applyAlignment="1">
      <alignment horizontal="right" vertical="center" wrapText="1"/>
    </xf>
    <xf numFmtId="172" fontId="33" fillId="6" borderId="9" xfId="0" applyNumberFormat="1" applyFont="1" applyFill="1" applyBorder="1" applyAlignment="1">
      <alignment horizontal="right" vertical="center" wrapText="1"/>
    </xf>
    <xf numFmtId="0" fontId="33" fillId="5" borderId="6" xfId="0" applyFont="1" applyFill="1" applyBorder="1" applyAlignment="1">
      <alignment horizontal="left" vertical="center"/>
    </xf>
    <xf numFmtId="172" fontId="33" fillId="6" borderId="6" xfId="0" applyNumberFormat="1" applyFont="1" applyFill="1" applyBorder="1" applyAlignment="1">
      <alignment horizontal="right" vertical="center" wrapText="1"/>
    </xf>
    <xf numFmtId="172" fontId="33" fillId="0" borderId="6" xfId="0" applyNumberFormat="1" applyFont="1" applyBorder="1" applyAlignment="1">
      <alignment horizontal="right" vertical="center" wrapText="1"/>
    </xf>
    <xf numFmtId="172" fontId="33" fillId="6" borderId="11" xfId="0" applyNumberFormat="1" applyFont="1" applyFill="1" applyBorder="1" applyAlignment="1">
      <alignment horizontal="right" vertical="center" wrapText="1"/>
    </xf>
    <xf numFmtId="3" fontId="32" fillId="0" borderId="0" xfId="0" applyNumberFormat="1" applyFont="1"/>
    <xf numFmtId="0" fontId="30" fillId="4" borderId="4" xfId="0" applyFont="1" applyFill="1" applyBorder="1" applyAlignment="1">
      <alignment vertical="center" wrapText="1"/>
    </xf>
    <xf numFmtId="0" fontId="33" fillId="5" borderId="2" xfId="0" applyFont="1" applyFill="1" applyBorder="1" applyAlignment="1">
      <alignment horizontal="left" vertical="center"/>
    </xf>
    <xf numFmtId="172" fontId="33" fillId="0" borderId="3" xfId="0" applyNumberFormat="1" applyFont="1" applyBorder="1" applyAlignment="1">
      <alignment horizontal="right" vertical="center" wrapText="1"/>
    </xf>
    <xf numFmtId="0" fontId="33" fillId="5" borderId="4" xfId="0" applyFont="1" applyFill="1" applyBorder="1" applyAlignment="1">
      <alignment horizontal="left" vertical="center"/>
    </xf>
    <xf numFmtId="4" fontId="29" fillId="0" borderId="0" xfId="0" applyNumberFormat="1" applyFont="1"/>
    <xf numFmtId="0" fontId="27" fillId="0" borderId="0" xfId="0" applyFont="1"/>
    <xf numFmtId="0" fontId="26" fillId="0" borderId="0" xfId="0" applyFont="1"/>
    <xf numFmtId="0" fontId="42" fillId="5" borderId="4" xfId="0" applyFont="1" applyFill="1" applyBorder="1" applyAlignment="1">
      <alignment horizontal="left" vertical="center"/>
    </xf>
    <xf numFmtId="0" fontId="42" fillId="5" borderId="4" xfId="0" applyFont="1" applyFill="1" applyBorder="1" applyAlignment="1">
      <alignment horizontal="left" vertical="center" wrapText="1"/>
    </xf>
    <xf numFmtId="0" fontId="45" fillId="0" borderId="0" xfId="0" applyFont="1"/>
    <xf numFmtId="0" fontId="44" fillId="5" borderId="4" xfId="0" applyFont="1" applyFill="1" applyBorder="1" applyAlignment="1">
      <alignment horizontal="left" vertical="center" wrapText="1"/>
    </xf>
    <xf numFmtId="0" fontId="44" fillId="5" borderId="4" xfId="0" applyFont="1" applyFill="1" applyBorder="1" applyAlignment="1">
      <alignment horizontal="left" vertical="center"/>
    </xf>
    <xf numFmtId="168" fontId="44" fillId="0" borderId="4" xfId="0" applyNumberFormat="1" applyFont="1" applyBorder="1" applyAlignment="1">
      <alignment horizontal="right" vertical="center" wrapText="1"/>
    </xf>
    <xf numFmtId="0" fontId="44" fillId="0" borderId="4" xfId="0" applyFont="1" applyBorder="1" applyAlignment="1">
      <alignment horizontal="right" vertical="center" wrapText="1"/>
    </xf>
    <xf numFmtId="0" fontId="44" fillId="6" borderId="4" xfId="0" applyFont="1" applyFill="1" applyBorder="1" applyAlignment="1">
      <alignment horizontal="right" vertical="center" wrapText="1"/>
    </xf>
    <xf numFmtId="168" fontId="44" fillId="6" borderId="6" xfId="0" applyNumberFormat="1" applyFont="1" applyFill="1" applyBorder="1" applyAlignment="1">
      <alignment horizontal="right" vertical="center" wrapText="1"/>
    </xf>
    <xf numFmtId="168" fontId="44" fillId="6" borderId="4" xfId="0" applyNumberFormat="1" applyFont="1" applyFill="1" applyBorder="1" applyAlignment="1">
      <alignment horizontal="right" vertical="center" wrapText="1"/>
    </xf>
    <xf numFmtId="3" fontId="45" fillId="0" borderId="0" xfId="0" applyNumberFormat="1" applyFont="1"/>
    <xf numFmtId="168" fontId="27" fillId="6" borderId="0" xfId="0" applyNumberFormat="1" applyFont="1" applyFill="1" applyAlignment="1">
      <alignment horizontal="right" vertical="center" wrapText="1"/>
    </xf>
    <xf numFmtId="168" fontId="27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 vertical="center"/>
    </xf>
    <xf numFmtId="168" fontId="25" fillId="6" borderId="0" xfId="0" applyNumberFormat="1" applyFont="1" applyFill="1" applyAlignment="1">
      <alignment horizontal="right" vertical="center" wrapText="1"/>
    </xf>
    <xf numFmtId="0" fontId="25" fillId="9" borderId="0" xfId="0" applyFont="1" applyFill="1" applyAlignment="1">
      <alignment horizontal="right" vertical="center"/>
    </xf>
    <xf numFmtId="0" fontId="25" fillId="9" borderId="0" xfId="0" applyFont="1" applyFill="1" applyAlignment="1">
      <alignment horizontal="right" vertical="center" wrapText="1"/>
    </xf>
    <xf numFmtId="0" fontId="26" fillId="8" borderId="0" xfId="0" applyFont="1" applyFill="1" applyAlignment="1">
      <alignment horizontal="left" vertical="center"/>
    </xf>
    <xf numFmtId="0" fontId="26" fillId="8" borderId="0" xfId="0" applyFont="1" applyFill="1" applyAlignment="1">
      <alignment horizontal="left" vertical="center" wrapText="1"/>
    </xf>
    <xf numFmtId="0" fontId="44" fillId="5" borderId="0" xfId="0" applyFont="1" applyFill="1" applyAlignment="1">
      <alignment horizontal="justify" vertical="center"/>
    </xf>
    <xf numFmtId="168" fontId="44" fillId="6" borderId="0" xfId="0" applyNumberFormat="1" applyFont="1" applyFill="1" applyAlignment="1">
      <alignment horizontal="right" vertical="center" wrapText="1"/>
    </xf>
    <xf numFmtId="168" fontId="32" fillId="6" borderId="0" xfId="0" applyNumberFormat="1" applyFont="1" applyFill="1" applyAlignment="1">
      <alignment horizontal="right" vertical="center" wrapText="1"/>
    </xf>
    <xf numFmtId="0" fontId="32" fillId="5" borderId="0" xfId="0" applyFont="1" applyFill="1" applyAlignment="1">
      <alignment horizontal="left" vertical="center"/>
    </xf>
    <xf numFmtId="168" fontId="32" fillId="0" borderId="0" xfId="0" applyNumberFormat="1" applyFont="1" applyAlignment="1">
      <alignment horizontal="right" vertical="center" wrapText="1"/>
    </xf>
    <xf numFmtId="0" fontId="27" fillId="6" borderId="0" xfId="0" applyFont="1" applyFill="1" applyAlignment="1">
      <alignment horizontal="left" vertical="center"/>
    </xf>
    <xf numFmtId="0" fontId="31" fillId="6" borderId="0" xfId="0" applyFont="1" applyFill="1" applyAlignment="1">
      <alignment horizontal="right" vertical="center" wrapText="1"/>
    </xf>
    <xf numFmtId="2" fontId="34" fillId="6" borderId="0" xfId="1" applyNumberFormat="1" applyFont="1" applyFill="1" applyBorder="1" applyAlignment="1">
      <alignment horizontal="right" vertical="center" wrapText="1"/>
    </xf>
    <xf numFmtId="0" fontId="32" fillId="0" borderId="0" xfId="0" applyFont="1" applyAlignment="1">
      <alignment horizontal="left" vertical="center"/>
    </xf>
    <xf numFmtId="0" fontId="27" fillId="5" borderId="0" xfId="0" applyFont="1" applyFill="1" applyAlignment="1">
      <alignment horizontal="left" vertical="center"/>
    </xf>
    <xf numFmtId="168" fontId="26" fillId="0" borderId="0" xfId="0" applyNumberFormat="1" applyFont="1" applyAlignment="1">
      <alignment horizontal="right" vertical="center" wrapText="1"/>
    </xf>
    <xf numFmtId="0" fontId="25" fillId="5" borderId="0" xfId="0" applyFont="1" applyFill="1" applyAlignment="1">
      <alignment horizontal="left" vertical="center"/>
    </xf>
    <xf numFmtId="0" fontId="33" fillId="8" borderId="0" xfId="0" applyFont="1" applyFill="1" applyAlignment="1">
      <alignment horizontal="left" vertical="center" wrapText="1"/>
    </xf>
    <xf numFmtId="0" fontId="33" fillId="5" borderId="0" xfId="0" applyFont="1" applyFill="1" applyAlignment="1">
      <alignment horizontal="left" wrapText="1"/>
    </xf>
    <xf numFmtId="0" fontId="33" fillId="5" borderId="0" xfId="0" applyFont="1" applyFill="1" applyAlignment="1">
      <alignment horizontal="left" vertical="center" wrapText="1"/>
    </xf>
    <xf numFmtId="171" fontId="32" fillId="6" borderId="0" xfId="0" applyNumberFormat="1" applyFont="1" applyFill="1" applyAlignment="1">
      <alignment horizontal="right" vertical="center" wrapText="1"/>
    </xf>
    <xf numFmtId="0" fontId="32" fillId="5" borderId="0" xfId="0" applyFont="1" applyFill="1" applyAlignment="1">
      <alignment horizontal="left" vertical="center" wrapText="1"/>
    </xf>
    <xf numFmtId="0" fontId="29" fillId="0" borderId="0" xfId="0" applyFont="1" applyAlignment="1">
      <alignment wrapText="1"/>
    </xf>
    <xf numFmtId="172" fontId="33" fillId="6" borderId="0" xfId="0" applyNumberFormat="1" applyFont="1" applyFill="1" applyAlignment="1">
      <alignment horizontal="right" vertical="center" wrapText="1"/>
    </xf>
    <xf numFmtId="172" fontId="33" fillId="0" borderId="0" xfId="0" applyNumberFormat="1" applyFont="1" applyAlignment="1">
      <alignment horizontal="right" vertical="center" wrapText="1"/>
    </xf>
    <xf numFmtId="0" fontId="33" fillId="5" borderId="0" xfId="0" applyFont="1" applyFill="1" applyAlignment="1">
      <alignment horizontal="left" vertical="center"/>
    </xf>
    <xf numFmtId="0" fontId="36" fillId="0" borderId="0" xfId="0" applyFont="1"/>
    <xf numFmtId="0" fontId="38" fillId="0" borderId="0" xfId="0" applyFont="1"/>
    <xf numFmtId="4" fontId="0" fillId="0" borderId="0" xfId="0" applyNumberFormat="1"/>
    <xf numFmtId="168" fontId="27" fillId="0" borderId="6" xfId="0" applyNumberFormat="1" applyFont="1" applyBorder="1" applyAlignment="1">
      <alignment horizontal="right" vertical="center" wrapText="1"/>
    </xf>
    <xf numFmtId="0" fontId="28" fillId="8" borderId="6" xfId="0" applyFont="1" applyFill="1" applyBorder="1" applyAlignment="1">
      <alignment horizontal="left" vertical="center"/>
    </xf>
    <xf numFmtId="0" fontId="28" fillId="8" borderId="6" xfId="0" applyFont="1" applyFill="1" applyBorder="1" applyAlignment="1">
      <alignment horizontal="right" vertical="center"/>
    </xf>
    <xf numFmtId="0" fontId="28" fillId="8" borderId="4" xfId="0" applyFont="1" applyFill="1" applyBorder="1" applyAlignment="1">
      <alignment horizontal="left" vertical="center"/>
    </xf>
    <xf numFmtId="0" fontId="28" fillId="8" borderId="4" xfId="0" applyFont="1" applyFill="1" applyBorder="1" applyAlignment="1">
      <alignment horizontal="right" vertical="center"/>
    </xf>
    <xf numFmtId="0" fontId="27" fillId="8" borderId="0" xfId="0" applyFont="1" applyFill="1" applyAlignment="1">
      <alignment horizontal="right" vertical="center" wrapText="1"/>
    </xf>
    <xf numFmtId="0" fontId="40" fillId="9" borderId="0" xfId="0" applyFont="1" applyFill="1" applyAlignment="1">
      <alignment horizontal="left" vertical="center"/>
    </xf>
    <xf numFmtId="168" fontId="32" fillId="6" borderId="2" xfId="0" applyNumberFormat="1" applyFont="1" applyFill="1" applyBorder="1" applyAlignment="1">
      <alignment horizontal="right" vertical="center" wrapText="1"/>
    </xf>
    <xf numFmtId="0" fontId="27" fillId="8" borderId="0" xfId="0" applyFont="1" applyFill="1" applyAlignment="1">
      <alignment horizontal="left" vertical="center"/>
    </xf>
    <xf numFmtId="168" fontId="27" fillId="2" borderId="0" xfId="0" applyNumberFormat="1" applyFont="1" applyFill="1" applyAlignment="1">
      <alignment horizontal="right" vertical="center" wrapText="1"/>
    </xf>
    <xf numFmtId="10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0" fontId="27" fillId="8" borderId="4" xfId="0" applyFont="1" applyFill="1" applyBorder="1" applyAlignment="1">
      <alignment horizontal="left" vertical="center"/>
    </xf>
    <xf numFmtId="0" fontId="27" fillId="8" borderId="14" xfId="0" applyFont="1" applyFill="1" applyBorder="1" applyAlignment="1">
      <alignment horizontal="left" vertical="center"/>
    </xf>
    <xf numFmtId="0" fontId="27" fillId="8" borderId="4" xfId="0" applyFont="1" applyFill="1" applyBorder="1" applyAlignment="1">
      <alignment horizontal="right" vertical="center"/>
    </xf>
    <xf numFmtId="0" fontId="27" fillId="8" borderId="0" xfId="0" applyFont="1" applyFill="1" applyAlignment="1">
      <alignment horizontal="right" vertical="center"/>
    </xf>
    <xf numFmtId="0" fontId="27" fillId="8" borderId="14" xfId="0" applyFont="1" applyFill="1" applyBorder="1" applyAlignment="1">
      <alignment horizontal="right" vertical="center"/>
    </xf>
    <xf numFmtId="168" fontId="32" fillId="2" borderId="0" xfId="0" applyNumberFormat="1" applyFont="1" applyFill="1" applyAlignment="1">
      <alignment horizontal="right" vertical="center" wrapText="1"/>
    </xf>
    <xf numFmtId="0" fontId="0" fillId="2" borderId="0" xfId="0" applyFill="1" applyAlignment="1">
      <alignment horizontal="left"/>
    </xf>
    <xf numFmtId="0" fontId="32" fillId="2" borderId="0" xfId="0" applyFont="1" applyFill="1" applyAlignment="1">
      <alignment horizontal="left" vertical="center"/>
    </xf>
    <xf numFmtId="0" fontId="32" fillId="8" borderId="0" xfId="0" applyFont="1" applyFill="1" applyAlignment="1">
      <alignment horizontal="left" vertical="center"/>
    </xf>
    <xf numFmtId="0" fontId="32" fillId="8" borderId="0" xfId="0" applyFont="1" applyFill="1" applyAlignment="1">
      <alignment horizontal="right" vertical="center"/>
    </xf>
    <xf numFmtId="0" fontId="31" fillId="8" borderId="4" xfId="0" applyFont="1" applyFill="1" applyBorder="1" applyAlignment="1">
      <alignment horizontal="left" vertical="center"/>
    </xf>
    <xf numFmtId="0" fontId="31" fillId="8" borderId="4" xfId="0" applyFont="1" applyFill="1" applyBorder="1" applyAlignment="1">
      <alignment horizontal="right" vertical="center"/>
    </xf>
    <xf numFmtId="0" fontId="32" fillId="8" borderId="4" xfId="0" applyFont="1" applyFill="1" applyBorder="1" applyAlignment="1">
      <alignment horizontal="left" vertical="center"/>
    </xf>
    <xf numFmtId="0" fontId="32" fillId="8" borderId="4" xfId="0" applyFont="1" applyFill="1" applyBorder="1" applyAlignment="1">
      <alignment horizontal="right" vertical="center"/>
    </xf>
    <xf numFmtId="168" fontId="32" fillId="2" borderId="2" xfId="0" applyNumberFormat="1" applyFont="1" applyFill="1" applyBorder="1" applyAlignment="1">
      <alignment horizontal="right" vertical="center" wrapText="1"/>
    </xf>
    <xf numFmtId="0" fontId="32" fillId="2" borderId="6" xfId="0" applyFont="1" applyFill="1" applyBorder="1" applyAlignment="1">
      <alignment horizontal="left" vertical="center"/>
    </xf>
    <xf numFmtId="0" fontId="27" fillId="5" borderId="6" xfId="0" applyFont="1" applyFill="1" applyBorder="1" applyAlignment="1">
      <alignment horizontal="left" vertical="center"/>
    </xf>
    <xf numFmtId="0" fontId="48" fillId="0" borderId="0" xfId="0" applyFont="1"/>
    <xf numFmtId="2" fontId="34" fillId="6" borderId="6" xfId="1" applyNumberFormat="1" applyFont="1" applyFill="1" applyBorder="1" applyAlignment="1">
      <alignment horizontal="right" vertical="center" wrapText="1"/>
    </xf>
    <xf numFmtId="168" fontId="33" fillId="0" borderId="0" xfId="0" applyNumberFormat="1" applyFont="1" applyAlignment="1">
      <alignment horizontal="right" vertical="center" wrapText="1"/>
    </xf>
    <xf numFmtId="168" fontId="0" fillId="0" borderId="0" xfId="0" applyNumberFormat="1" applyAlignment="1">
      <alignment vertical="center"/>
    </xf>
    <xf numFmtId="0" fontId="32" fillId="5" borderId="2" xfId="0" applyFont="1" applyFill="1" applyBorder="1" applyAlignment="1">
      <alignment horizontal="left" vertical="center"/>
    </xf>
    <xf numFmtId="0" fontId="32" fillId="5" borderId="2" xfId="0" applyFont="1" applyFill="1" applyBorder="1" applyAlignment="1">
      <alignment horizontal="right" vertical="center"/>
    </xf>
    <xf numFmtId="0" fontId="42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/>
    </xf>
    <xf numFmtId="0" fontId="29" fillId="0" borderId="0" xfId="0" applyFont="1" applyAlignment="1">
      <alignment horizontal="center"/>
    </xf>
    <xf numFmtId="168" fontId="33" fillId="0" borderId="4" xfId="0" applyNumberFormat="1" applyFont="1" applyBorder="1" applyAlignment="1">
      <alignment horizontal="right" vertical="center" wrapText="1"/>
    </xf>
    <xf numFmtId="165" fontId="26" fillId="6" borderId="4" xfId="0" applyNumberFormat="1" applyFont="1" applyFill="1" applyBorder="1" applyAlignment="1">
      <alignment horizontal="right" vertical="center"/>
    </xf>
    <xf numFmtId="168" fontId="26" fillId="0" borderId="6" xfId="0" applyNumberFormat="1" applyFont="1" applyBorder="1" applyAlignment="1">
      <alignment horizontal="right" vertical="top" wrapText="1"/>
    </xf>
    <xf numFmtId="172" fontId="33" fillId="0" borderId="11" xfId="0" applyNumberFormat="1" applyFont="1" applyBorder="1" applyAlignment="1">
      <alignment horizontal="right" vertical="center" wrapText="1"/>
    </xf>
    <xf numFmtId="0" fontId="30" fillId="0" borderId="2" xfId="0" applyFont="1" applyBorder="1" applyAlignment="1">
      <alignment vertical="center" wrapText="1"/>
    </xf>
    <xf numFmtId="172" fontId="33" fillId="0" borderId="12" xfId="0" applyNumberFormat="1" applyFont="1" applyBorder="1" applyAlignment="1">
      <alignment horizontal="right" vertical="center" wrapText="1"/>
    </xf>
    <xf numFmtId="172" fontId="33" fillId="0" borderId="9" xfId="0" applyNumberFormat="1" applyFont="1" applyBorder="1" applyAlignment="1">
      <alignment horizontal="right" vertical="center" wrapText="1"/>
    </xf>
    <xf numFmtId="172" fontId="33" fillId="0" borderId="5" xfId="0" applyNumberFormat="1" applyFont="1" applyBorder="1" applyAlignment="1">
      <alignment horizontal="right" vertical="center" wrapText="1"/>
    </xf>
    <xf numFmtId="168" fontId="27" fillId="0" borderId="14" xfId="0" applyNumberFormat="1" applyFont="1" applyBorder="1" applyAlignment="1">
      <alignment horizontal="right" vertical="center" wrapText="1"/>
    </xf>
    <xf numFmtId="168" fontId="30" fillId="0" borderId="4" xfId="0" applyNumberFormat="1" applyFont="1" applyBorder="1" applyAlignment="1">
      <alignment horizontal="right" vertical="center" wrapText="1"/>
    </xf>
    <xf numFmtId="168" fontId="18" fillId="0" borderId="0" xfId="0" applyNumberFormat="1" applyFont="1"/>
    <xf numFmtId="10" fontId="0" fillId="0" borderId="0" xfId="10" applyNumberFormat="1" applyFont="1" applyFill="1"/>
    <xf numFmtId="0" fontId="19" fillId="0" borderId="0" xfId="0" applyFont="1"/>
    <xf numFmtId="0" fontId="18" fillId="0" borderId="0" xfId="0" applyFont="1" applyAlignment="1">
      <alignment vertical="center"/>
    </xf>
    <xf numFmtId="168" fontId="18" fillId="0" borderId="0" xfId="0" applyNumberFormat="1" applyFont="1" applyAlignment="1">
      <alignment vertical="center"/>
    </xf>
    <xf numFmtId="0" fontId="26" fillId="8" borderId="0" xfId="0" applyFont="1" applyFill="1" applyAlignment="1">
      <alignment horizontal="right" vertical="center"/>
    </xf>
    <xf numFmtId="49" fontId="26" fillId="8" borderId="0" xfId="0" applyNumberFormat="1" applyFont="1" applyFill="1" applyAlignment="1">
      <alignment horizontal="right" vertical="center"/>
    </xf>
    <xf numFmtId="172" fontId="33" fillId="0" borderId="16" xfId="0" applyNumberFormat="1" applyFont="1" applyBorder="1" applyAlignment="1">
      <alignment horizontal="right" vertical="center" wrapText="1"/>
    </xf>
    <xf numFmtId="0" fontId="44" fillId="5" borderId="6" xfId="0" applyFont="1" applyFill="1" applyBorder="1" applyAlignment="1">
      <alignment horizontal="left" vertical="center"/>
    </xf>
    <xf numFmtId="0" fontId="33" fillId="5" borderId="17" xfId="0" applyFont="1" applyFill="1" applyBorder="1" applyAlignment="1">
      <alignment horizontal="left" vertical="center"/>
    </xf>
    <xf numFmtId="0" fontId="30" fillId="4" borderId="2" xfId="0" applyFont="1" applyFill="1" applyBorder="1" applyAlignment="1">
      <alignment vertical="center" wrapText="1"/>
    </xf>
    <xf numFmtId="168" fontId="25" fillId="6" borderId="6" xfId="0" applyNumberFormat="1" applyFont="1" applyFill="1" applyBorder="1" applyAlignment="1">
      <alignment horizontal="right" vertical="center" wrapText="1"/>
    </xf>
    <xf numFmtId="172" fontId="33" fillId="0" borderId="7" xfId="0" applyNumberFormat="1" applyFont="1" applyBorder="1" applyAlignment="1">
      <alignment horizontal="right" vertical="center" wrapText="1"/>
    </xf>
    <xf numFmtId="172" fontId="33" fillId="0" borderId="18" xfId="0" applyNumberFormat="1" applyFont="1" applyBorder="1" applyAlignment="1">
      <alignment horizontal="right" vertical="center" wrapText="1"/>
    </xf>
    <xf numFmtId="168" fontId="27" fillId="4" borderId="0" xfId="0" applyNumberFormat="1" applyFont="1" applyFill="1" applyAlignment="1">
      <alignment horizontal="right" vertical="center" wrapText="1"/>
    </xf>
    <xf numFmtId="168" fontId="27" fillId="4" borderId="4" xfId="0" applyNumberFormat="1" applyFont="1" applyFill="1" applyBorder="1" applyAlignment="1">
      <alignment horizontal="right" vertical="center" wrapText="1"/>
    </xf>
    <xf numFmtId="168" fontId="32" fillId="4" borderId="4" xfId="0" applyNumberFormat="1" applyFont="1" applyFill="1" applyBorder="1" applyAlignment="1">
      <alignment horizontal="right" vertical="center" wrapText="1"/>
    </xf>
    <xf numFmtId="0" fontId="33" fillId="8" borderId="2" xfId="0" applyFont="1" applyFill="1" applyBorder="1" applyAlignment="1">
      <alignment horizontal="left" vertical="center"/>
    </xf>
    <xf numFmtId="172" fontId="33" fillId="4" borderId="2" xfId="0" applyNumberFormat="1" applyFont="1" applyFill="1" applyBorder="1" applyAlignment="1">
      <alignment horizontal="right" vertical="center" wrapText="1"/>
    </xf>
    <xf numFmtId="172" fontId="33" fillId="4" borderId="6" xfId="0" applyNumberFormat="1" applyFont="1" applyFill="1" applyBorder="1" applyAlignment="1">
      <alignment horizontal="right" vertical="center" wrapText="1"/>
    </xf>
    <xf numFmtId="172" fontId="33" fillId="4" borderId="0" xfId="0" applyNumberFormat="1" applyFont="1" applyFill="1" applyAlignment="1">
      <alignment horizontal="right" vertical="center" wrapText="1"/>
    </xf>
    <xf numFmtId="2" fontId="0" fillId="0" borderId="0" xfId="0" applyNumberFormat="1" applyAlignment="1">
      <alignment vertical="center"/>
    </xf>
    <xf numFmtId="168" fontId="49" fillId="0" borderId="0" xfId="0" applyNumberFormat="1" applyFont="1"/>
    <xf numFmtId="172" fontId="50" fillId="0" borderId="0" xfId="0" applyNumberFormat="1" applyFont="1"/>
    <xf numFmtId="172" fontId="51" fillId="0" borderId="0" xfId="0" applyNumberFormat="1" applyFont="1"/>
    <xf numFmtId="2" fontId="34" fillId="0" borderId="6" xfId="1" applyNumberFormat="1" applyFont="1" applyFill="1" applyBorder="1" applyAlignment="1">
      <alignment horizontal="right" vertical="center" wrapText="1"/>
    </xf>
    <xf numFmtId="168" fontId="25" fillId="0" borderId="2" xfId="0" applyNumberFormat="1" applyFont="1" applyBorder="1" applyAlignment="1">
      <alignment horizontal="right" vertical="center" wrapText="1"/>
    </xf>
    <xf numFmtId="0" fontId="32" fillId="5" borderId="0" xfId="0" applyFont="1" applyFill="1" applyAlignment="1">
      <alignment horizontal="right" vertical="center"/>
    </xf>
    <xf numFmtId="168" fontId="32" fillId="4" borderId="0" xfId="0" applyNumberFormat="1" applyFont="1" applyFill="1" applyAlignment="1">
      <alignment horizontal="right" vertical="center" wrapText="1"/>
    </xf>
    <xf numFmtId="0" fontId="42" fillId="0" borderId="4" xfId="0" applyFont="1" applyBorder="1" applyAlignment="1">
      <alignment horizontal="right" vertical="center" wrapText="1"/>
    </xf>
    <xf numFmtId="0" fontId="44" fillId="6" borderId="0" xfId="0" applyFont="1" applyFill="1" applyAlignment="1">
      <alignment horizontal="center" vertical="center" wrapText="1"/>
    </xf>
    <xf numFmtId="168" fontId="33" fillId="6" borderId="0" xfId="0" applyNumberFormat="1" applyFont="1" applyFill="1" applyAlignment="1">
      <alignment horizontal="right" vertical="center" wrapText="1"/>
    </xf>
    <xf numFmtId="172" fontId="33" fillId="0" borderId="19" xfId="0" applyNumberFormat="1" applyFont="1" applyBorder="1" applyAlignment="1">
      <alignment horizontal="right" vertical="center" wrapText="1"/>
    </xf>
    <xf numFmtId="0" fontId="33" fillId="5" borderId="15" xfId="0" applyFont="1" applyFill="1" applyBorder="1" applyAlignment="1">
      <alignment horizontal="left" vertical="center"/>
    </xf>
    <xf numFmtId="0" fontId="44" fillId="0" borderId="4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justify" vertical="center"/>
    </xf>
    <xf numFmtId="172" fontId="33" fillId="0" borderId="20" xfId="0" applyNumberFormat="1" applyFont="1" applyBorder="1" applyAlignment="1">
      <alignment horizontal="right" vertical="center" wrapText="1"/>
    </xf>
    <xf numFmtId="168" fontId="27" fillId="3" borderId="0" xfId="0" applyNumberFormat="1" applyFont="1" applyFill="1" applyAlignment="1">
      <alignment horizontal="right" vertical="center" wrapText="1"/>
    </xf>
    <xf numFmtId="168" fontId="44" fillId="0" borderId="0" xfId="0" applyNumberFormat="1" applyFont="1" applyAlignment="1">
      <alignment horizontal="right" vertical="center" wrapText="1"/>
    </xf>
    <xf numFmtId="0" fontId="52" fillId="4" borderId="0" xfId="0" applyFont="1" applyFill="1" applyAlignment="1">
      <alignment horizontal="justify" vertical="top" wrapText="1"/>
    </xf>
    <xf numFmtId="0" fontId="53" fillId="0" borderId="0" xfId="0" applyFont="1" applyAlignment="1">
      <alignment horizontal="left" vertical="center" wrapText="1"/>
    </xf>
    <xf numFmtId="0" fontId="26" fillId="4" borderId="0" xfId="0" applyFont="1" applyFill="1" applyAlignment="1">
      <alignment horizontal="justify" vertical="top" wrapText="1"/>
    </xf>
    <xf numFmtId="0" fontId="52" fillId="4" borderId="0" xfId="0" applyFont="1" applyFill="1" applyAlignment="1">
      <alignment horizontal="justify" vertical="top"/>
    </xf>
    <xf numFmtId="0" fontId="52" fillId="4" borderId="0" xfId="0" applyFont="1" applyFill="1" applyAlignment="1">
      <alignment horizontal="justify" vertical="center" wrapText="1"/>
    </xf>
    <xf numFmtId="0" fontId="54" fillId="0" borderId="0" xfId="0" applyFont="1"/>
    <xf numFmtId="172" fontId="33" fillId="0" borderId="10" xfId="0" applyNumberFormat="1" applyFont="1" applyBorder="1" applyAlignment="1">
      <alignment horizontal="right" vertical="center" wrapText="1"/>
    </xf>
    <xf numFmtId="0" fontId="41" fillId="0" borderId="4" xfId="0" applyFont="1" applyBorder="1" applyAlignment="1">
      <alignment horizontal="right" vertical="center" wrapText="1"/>
    </xf>
    <xf numFmtId="0" fontId="44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1" fillId="8" borderId="2" xfId="0" applyFont="1" applyFill="1" applyBorder="1" applyAlignment="1">
      <alignment horizontal="left" vertical="center"/>
    </xf>
    <xf numFmtId="0" fontId="41" fillId="8" borderId="6" xfId="0" applyFont="1" applyFill="1" applyBorder="1" applyAlignment="1">
      <alignment horizontal="left" vertical="center"/>
    </xf>
    <xf numFmtId="0" fontId="41" fillId="8" borderId="2" xfId="0" applyFont="1" applyFill="1" applyBorder="1" applyAlignment="1">
      <alignment horizontal="right" vertical="center"/>
    </xf>
    <xf numFmtId="0" fontId="41" fillId="8" borderId="6" xfId="0" applyFont="1" applyFill="1" applyBorder="1" applyAlignment="1">
      <alignment horizontal="right" vertical="center"/>
    </xf>
    <xf numFmtId="0" fontId="41" fillId="6" borderId="2" xfId="0" applyFont="1" applyFill="1" applyBorder="1" applyAlignment="1">
      <alignment horizontal="center" vertical="center" wrapText="1"/>
    </xf>
    <xf numFmtId="0" fontId="46" fillId="4" borderId="0" xfId="0" applyFont="1" applyFill="1" applyAlignment="1">
      <alignment horizontal="center" vertical="top" wrapText="1"/>
    </xf>
    <xf numFmtId="0" fontId="47" fillId="4" borderId="0" xfId="0" applyFont="1" applyFill="1" applyAlignment="1">
      <alignment horizontal="center" vertical="top" wrapText="1"/>
    </xf>
    <xf numFmtId="0" fontId="39" fillId="0" borderId="0" xfId="0" applyFont="1" applyAlignment="1">
      <alignment horizontal="center" vertical="top" wrapText="1"/>
    </xf>
    <xf numFmtId="0" fontId="40" fillId="9" borderId="6" xfId="0" applyFont="1" applyFill="1" applyBorder="1" applyAlignment="1">
      <alignment horizontal="left" vertical="center" wrapText="1"/>
    </xf>
    <xf numFmtId="0" fontId="42" fillId="6" borderId="4" xfId="0" applyFont="1" applyFill="1" applyBorder="1" applyAlignment="1">
      <alignment horizontal="center" vertical="center" wrapText="1"/>
    </xf>
    <xf numFmtId="168" fontId="32" fillId="6" borderId="2" xfId="0" applyNumberFormat="1" applyFont="1" applyFill="1" applyBorder="1" applyAlignment="1">
      <alignment horizontal="right" vertical="center" wrapText="1"/>
    </xf>
    <xf numFmtId="168" fontId="32" fillId="6" borderId="0" xfId="0" applyNumberFormat="1" applyFont="1" applyFill="1" applyAlignment="1">
      <alignment horizontal="right" vertical="center" wrapText="1"/>
    </xf>
    <xf numFmtId="0" fontId="42" fillId="5" borderId="4" xfId="0" applyFont="1" applyFill="1" applyBorder="1" applyAlignment="1">
      <alignment vertical="center" wrapText="1"/>
    </xf>
    <xf numFmtId="0" fontId="41" fillId="5" borderId="2" xfId="0" applyFont="1" applyFill="1" applyBorder="1" applyAlignment="1">
      <alignment horizontal="right" vertical="center"/>
    </xf>
    <xf numFmtId="0" fontId="41" fillId="5" borderId="6" xfId="0" applyFont="1" applyFill="1" applyBorder="1" applyAlignment="1">
      <alignment horizontal="right" vertical="center"/>
    </xf>
    <xf numFmtId="0" fontId="42" fillId="5" borderId="4" xfId="0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horizontal="right" vertical="center" wrapText="1"/>
    </xf>
    <xf numFmtId="0" fontId="25" fillId="5" borderId="6" xfId="0" applyFont="1" applyFill="1" applyBorder="1" applyAlignment="1">
      <alignment horizontal="right" vertical="center" wrapText="1"/>
    </xf>
    <xf numFmtId="0" fontId="40" fillId="7" borderId="0" xfId="0" applyFont="1" applyFill="1" applyAlignment="1">
      <alignment horizontal="left" vertical="center" wrapText="1"/>
    </xf>
    <xf numFmtId="0" fontId="44" fillId="5" borderId="4" xfId="0" applyFont="1" applyFill="1" applyBorder="1" applyAlignment="1">
      <alignment horizontal="left" vertical="center" wrapText="1"/>
    </xf>
    <xf numFmtId="0" fontId="44" fillId="6" borderId="4" xfId="0" applyFont="1" applyFill="1" applyBorder="1" applyAlignment="1">
      <alignment horizontal="center" vertical="center" wrapText="1"/>
    </xf>
    <xf numFmtId="0" fontId="34" fillId="5" borderId="4" xfId="0" applyFont="1" applyFill="1" applyBorder="1" applyAlignment="1">
      <alignment horizontal="left" vertical="center" wrapText="1"/>
    </xf>
    <xf numFmtId="0" fontId="40" fillId="9" borderId="2" xfId="0" applyFont="1" applyFill="1" applyBorder="1" applyAlignment="1">
      <alignment horizontal="left" vertical="center" wrapText="1"/>
    </xf>
    <xf numFmtId="0" fontId="34" fillId="8" borderId="8" xfId="0" applyFont="1" applyFill="1" applyBorder="1" applyAlignment="1">
      <alignment horizontal="justify" vertical="center"/>
    </xf>
    <xf numFmtId="0" fontId="34" fillId="8" borderId="11" xfId="0" applyFont="1" applyFill="1" applyBorder="1" applyAlignment="1">
      <alignment horizontal="justify" vertical="center"/>
    </xf>
    <xf numFmtId="0" fontId="44" fillId="6" borderId="3" xfId="0" applyFont="1" applyFill="1" applyBorder="1" applyAlignment="1">
      <alignment horizontal="center" vertical="center" wrapText="1"/>
    </xf>
    <xf numFmtId="0" fontId="37" fillId="4" borderId="0" xfId="0" applyFont="1" applyFill="1" applyAlignment="1">
      <alignment horizontal="justify" vertical="top" wrapText="1"/>
    </xf>
    <xf numFmtId="0" fontId="24" fillId="8" borderId="6" xfId="0" applyFont="1" applyFill="1" applyBorder="1" applyAlignment="1">
      <alignment horizontal="left" vertical="center" wrapText="1"/>
    </xf>
    <xf numFmtId="0" fontId="25" fillId="5" borderId="4" xfId="0" applyFont="1" applyFill="1" applyBorder="1" applyAlignment="1">
      <alignment horizontal="left"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26" fillId="4" borderId="0" xfId="0" applyFont="1" applyFill="1" applyAlignment="1">
      <alignment horizontal="justify" vertical="top" wrapText="1"/>
    </xf>
  </cellXfs>
  <cellStyles count="33">
    <cellStyle name="Dziesiętny" xfId="1" builtinId="3"/>
    <cellStyle name="Dziesiętny 2" xfId="11" xr:uid="{00000000-0005-0000-0000-000001000000}"/>
    <cellStyle name="Dziesiętny 2 2" xfId="18" xr:uid="{00000000-0005-0000-0000-000002000000}"/>
    <cellStyle name="Dziesiętny 2 2 2" xfId="21" xr:uid="{00000000-0005-0000-0000-000003000000}"/>
    <cellStyle name="Dziesiętny 2 3" xfId="22" xr:uid="{00000000-0005-0000-0000-000004000000}"/>
    <cellStyle name="Dziesiętny 3" xfId="9" xr:uid="{00000000-0005-0000-0000-000005000000}"/>
    <cellStyle name="Dziesiętny 3 2" xfId="17" xr:uid="{00000000-0005-0000-0000-000006000000}"/>
    <cellStyle name="Dziesiętny 3 3" xfId="23" xr:uid="{00000000-0005-0000-0000-000007000000}"/>
    <cellStyle name="Dziesiętny 4" xfId="20" xr:uid="{00000000-0005-0000-0000-000008000000}"/>
    <cellStyle name="Dziesiętny 4 2" xfId="24" xr:uid="{00000000-0005-0000-0000-000009000000}"/>
    <cellStyle name="Dziesiętny 5" xfId="25" xr:uid="{00000000-0005-0000-0000-00000A000000}"/>
    <cellStyle name="normální_laroux" xfId="15" xr:uid="{00000000-0005-0000-0000-00000B000000}"/>
    <cellStyle name="Normalny" xfId="0" builtinId="0"/>
    <cellStyle name="Normalny 2" xfId="2" xr:uid="{00000000-0005-0000-0000-00000D000000}"/>
    <cellStyle name="Normalny 3" xfId="7" xr:uid="{00000000-0005-0000-0000-00000E000000}"/>
    <cellStyle name="Normalny 3 2" xfId="13" xr:uid="{00000000-0005-0000-0000-00000F000000}"/>
    <cellStyle name="Normalny 3 3" xfId="26" xr:uid="{00000000-0005-0000-0000-000010000000}"/>
    <cellStyle name="Normalny 4" xfId="8" xr:uid="{00000000-0005-0000-0000-000011000000}"/>
    <cellStyle name="Normalny 5" xfId="27" xr:uid="{00000000-0005-0000-0000-000012000000}"/>
    <cellStyle name="Normalny 6" xfId="28" xr:uid="{00000000-0005-0000-0000-000013000000}"/>
    <cellStyle name="Procentowy" xfId="10" builtinId="5"/>
    <cellStyle name="Procentowy 2" xfId="12" xr:uid="{00000000-0005-0000-0000-000015000000}"/>
    <cellStyle name="Procentowy 2 2" xfId="14" xr:uid="{00000000-0005-0000-0000-000016000000}"/>
    <cellStyle name="Styl 1" xfId="16" xr:uid="{00000000-0005-0000-0000-000017000000}"/>
    <cellStyle name="Styl 2" xfId="31" xr:uid="{00000000-0005-0000-0000-000018000000}"/>
    <cellStyle name="Walutowy 2" xfId="19" xr:uid="{00000000-0005-0000-0000-000019000000}"/>
    <cellStyle name="Walutowy 2 2" xfId="29" xr:uid="{00000000-0005-0000-0000-00001A000000}"/>
    <cellStyle name="Walutowy 2 3" xfId="32" xr:uid="{00000000-0005-0000-0000-00001B000000}"/>
    <cellStyle name="Walutowy 3" xfId="30" xr:uid="{00000000-0005-0000-0000-00001C000000}"/>
    <cellStyle name="WIND" xfId="3" xr:uid="{00000000-0005-0000-0000-00001D000000}"/>
    <cellStyle name="wind m" xfId="4" xr:uid="{00000000-0005-0000-0000-00001E000000}"/>
    <cellStyle name="wind11" xfId="6" xr:uid="{00000000-0005-0000-0000-00001F000000}"/>
    <cellStyle name="windbez" xfId="5" xr:uid="{00000000-0005-0000-0000-000020000000}"/>
  </cellStyles>
  <dxfs count="0"/>
  <tableStyles count="0" defaultTableStyle="TableStyleMedium2" defaultPivotStyle="PivotStyleLight16"/>
  <colors>
    <mruColors>
      <color rgb="FF1DAC0A"/>
      <color rgb="FFEF3D2A"/>
      <color rgb="FFEF0606"/>
      <color rgb="FFCC04C7"/>
      <color rgb="FFEF0000"/>
      <color rgb="FFE83E2A"/>
      <color rgb="FFE70000"/>
      <color rgb="FFE73E2A"/>
      <color rgb="FFE90606"/>
      <color rgb="FFE806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J61"/>
  <sheetViews>
    <sheetView showGridLines="0" view="pageBreakPreview" topLeftCell="A49" zoomScaleNormal="100" zoomScaleSheetLayoutView="100" workbookViewId="0">
      <selection activeCell="B47" sqref="B47"/>
    </sheetView>
  </sheetViews>
  <sheetFormatPr defaultColWidth="8.59765625" defaultRowHeight="14.25"/>
  <cols>
    <col min="1" max="1" width="54" customWidth="1"/>
    <col min="2" max="2" width="7.86328125" style="11" customWidth="1"/>
    <col min="3" max="4" width="15.1328125" customWidth="1"/>
    <col min="5" max="5" width="16.1328125" bestFit="1" customWidth="1"/>
    <col min="6" max="6" width="12" customWidth="1"/>
    <col min="7" max="7" width="3.265625" bestFit="1" customWidth="1"/>
    <col min="8" max="8" width="12.1328125" customWidth="1"/>
    <col min="9" max="9" width="4" bestFit="1" customWidth="1"/>
    <col min="10" max="11" width="9.265625" bestFit="1" customWidth="1"/>
  </cols>
  <sheetData>
    <row r="1" spans="1:10" s="7" customFormat="1" ht="92.45" customHeight="1">
      <c r="A1" s="224" t="s">
        <v>0</v>
      </c>
      <c r="B1" s="225"/>
      <c r="C1" s="225"/>
      <c r="D1" s="225"/>
      <c r="E1" s="13"/>
    </row>
    <row r="2" spans="1:10" s="3" customFormat="1" ht="70.5" customHeight="1">
      <c r="A2" s="226" t="s">
        <v>1</v>
      </c>
      <c r="B2" s="226"/>
      <c r="C2" s="226"/>
      <c r="D2" s="226"/>
      <c r="E2" s="21"/>
    </row>
    <row r="3" spans="1:10" ht="30" customHeight="1">
      <c r="A3" s="227" t="s">
        <v>2</v>
      </c>
      <c r="B3" s="227"/>
      <c r="C3" s="227"/>
      <c r="D3" s="227"/>
      <c r="E3" s="22"/>
    </row>
    <row r="4" spans="1:10">
      <c r="A4" s="219" t="s">
        <v>3</v>
      </c>
      <c r="B4" s="221" t="s">
        <v>4</v>
      </c>
      <c r="C4" s="223" t="s">
        <v>5</v>
      </c>
      <c r="D4" s="223"/>
    </row>
    <row r="5" spans="1:10" ht="49.5" customHeight="1">
      <c r="A5" s="220"/>
      <c r="B5" s="222"/>
      <c r="C5" s="216" t="s">
        <v>6</v>
      </c>
      <c r="D5" s="216" t="s">
        <v>7</v>
      </c>
    </row>
    <row r="6" spans="1:10" ht="15.95" customHeight="1">
      <c r="A6" s="134" t="s">
        <v>8</v>
      </c>
      <c r="B6" s="136"/>
      <c r="C6" s="28">
        <v>404764000</v>
      </c>
      <c r="D6" s="28">
        <v>226208000</v>
      </c>
    </row>
    <row r="7" spans="1:10" ht="15" customHeight="1">
      <c r="A7" s="130" t="s">
        <v>9</v>
      </c>
      <c r="B7" s="127">
        <v>11</v>
      </c>
      <c r="C7" s="89">
        <v>41600000</v>
      </c>
      <c r="D7" s="89">
        <v>43952000</v>
      </c>
      <c r="F7" s="1"/>
    </row>
    <row r="8" spans="1:10" ht="15" customHeight="1">
      <c r="A8" s="130" t="s">
        <v>10</v>
      </c>
      <c r="B8" s="127">
        <v>12</v>
      </c>
      <c r="C8" s="90">
        <v>325627000</v>
      </c>
      <c r="D8" s="89">
        <v>145249000</v>
      </c>
      <c r="E8" s="12"/>
    </row>
    <row r="9" spans="1:10" ht="15" customHeight="1">
      <c r="A9" s="130" t="s">
        <v>11</v>
      </c>
      <c r="B9" s="127"/>
      <c r="C9" s="90">
        <v>33747000</v>
      </c>
      <c r="D9" s="89">
        <v>34583000</v>
      </c>
      <c r="E9" s="1"/>
    </row>
    <row r="10" spans="1:10" ht="15" customHeight="1">
      <c r="A10" s="130" t="s">
        <v>12</v>
      </c>
      <c r="B10" s="127">
        <v>20</v>
      </c>
      <c r="C10" s="90">
        <v>50000</v>
      </c>
      <c r="D10" s="90">
        <v>50000</v>
      </c>
    </row>
    <row r="11" spans="1:10" ht="15" customHeight="1">
      <c r="A11" s="130" t="s">
        <v>13</v>
      </c>
      <c r="B11" s="127"/>
      <c r="C11" s="90">
        <v>1330000</v>
      </c>
      <c r="D11" s="90">
        <v>728000</v>
      </c>
      <c r="E11" s="12"/>
    </row>
    <row r="12" spans="1:10" ht="15" customHeight="1">
      <c r="A12" s="130" t="s">
        <v>14</v>
      </c>
      <c r="B12" s="127"/>
      <c r="C12" s="90">
        <v>2173000</v>
      </c>
      <c r="D12" s="90">
        <v>1417000</v>
      </c>
      <c r="E12" s="12"/>
    </row>
    <row r="13" spans="1:10" ht="15" customHeight="1">
      <c r="A13" s="130" t="s">
        <v>15</v>
      </c>
      <c r="B13" s="137"/>
      <c r="C13" s="90">
        <v>237000</v>
      </c>
      <c r="D13" s="90">
        <v>229000</v>
      </c>
    </row>
    <row r="14" spans="1:10" ht="15.95" customHeight="1">
      <c r="A14" s="135" t="s">
        <v>16</v>
      </c>
      <c r="B14" s="138"/>
      <c r="C14" s="168">
        <v>218040000</v>
      </c>
      <c r="D14" s="168">
        <v>209459000</v>
      </c>
      <c r="F14" s="1"/>
      <c r="H14" s="1"/>
      <c r="I14" s="1"/>
      <c r="J14" s="6"/>
    </row>
    <row r="15" spans="1:10" ht="15" customHeight="1">
      <c r="A15" s="130" t="s">
        <v>17</v>
      </c>
      <c r="B15" s="137"/>
      <c r="C15" s="90">
        <v>333000</v>
      </c>
      <c r="D15" s="90">
        <v>553000</v>
      </c>
      <c r="H15" s="171"/>
    </row>
    <row r="16" spans="1:10" ht="15" customHeight="1">
      <c r="A16" s="130" t="s">
        <v>18</v>
      </c>
      <c r="B16" s="127">
        <v>13</v>
      </c>
      <c r="C16" s="90">
        <v>100730000</v>
      </c>
      <c r="D16" s="90">
        <v>83331000</v>
      </c>
      <c r="E16" s="1"/>
      <c r="F16" s="172"/>
    </row>
    <row r="17" spans="1:6" ht="15" customHeight="1">
      <c r="A17" s="130" t="s">
        <v>19</v>
      </c>
      <c r="B17" s="127">
        <v>13</v>
      </c>
      <c r="C17" s="90">
        <v>3325000</v>
      </c>
      <c r="D17" s="90">
        <v>3929000</v>
      </c>
      <c r="E17" s="1"/>
    </row>
    <row r="18" spans="1:6" ht="15" customHeight="1">
      <c r="A18" s="130" t="s">
        <v>20</v>
      </c>
      <c r="B18" s="127">
        <v>14</v>
      </c>
      <c r="C18" s="90">
        <v>3986000</v>
      </c>
      <c r="D18" s="90">
        <v>2328000</v>
      </c>
    </row>
    <row r="19" spans="1:6" ht="15.95" customHeight="1">
      <c r="A19" s="130" t="s">
        <v>13</v>
      </c>
      <c r="B19" s="137">
        <v>17</v>
      </c>
      <c r="C19" s="90">
        <v>105000</v>
      </c>
      <c r="D19" s="90">
        <v>85000</v>
      </c>
      <c r="E19" s="1"/>
    </row>
    <row r="20" spans="1:6" ht="15.95" customHeight="1">
      <c r="A20" s="130" t="s">
        <v>21</v>
      </c>
      <c r="B20" s="137"/>
      <c r="C20" s="90">
        <v>486000</v>
      </c>
      <c r="D20" s="90">
        <v>126000</v>
      </c>
      <c r="E20" s="1"/>
    </row>
    <row r="21" spans="1:6">
      <c r="A21" s="130" t="s">
        <v>22</v>
      </c>
      <c r="B21" s="137"/>
      <c r="C21" s="90">
        <v>5719000</v>
      </c>
      <c r="D21" s="90">
        <v>6191000</v>
      </c>
      <c r="E21" s="170"/>
      <c r="F21" s="1"/>
    </row>
    <row r="22" spans="1:6" ht="9" hidden="1" customHeight="1">
      <c r="A22" s="130" t="s">
        <v>15</v>
      </c>
      <c r="B22" s="137"/>
      <c r="C22" s="207"/>
      <c r="D22" s="90"/>
      <c r="E22" s="12"/>
    </row>
    <row r="23" spans="1:6" ht="18" customHeight="1">
      <c r="A23" s="130" t="s">
        <v>23</v>
      </c>
      <c r="B23" s="137"/>
      <c r="C23" s="89">
        <v>103356000</v>
      </c>
      <c r="D23" s="89">
        <v>112916000</v>
      </c>
    </row>
    <row r="24" spans="1:6" ht="15.95" customHeight="1">
      <c r="A24" s="134" t="s">
        <v>24</v>
      </c>
      <c r="B24" s="136"/>
      <c r="C24" s="30">
        <v>622804000</v>
      </c>
      <c r="D24" s="30">
        <v>435667000</v>
      </c>
      <c r="E24" s="1"/>
    </row>
    <row r="25" spans="1:6">
      <c r="A25" s="91"/>
      <c r="B25" s="92"/>
      <c r="C25" s="93"/>
      <c r="D25" s="93"/>
      <c r="E25" s="1"/>
    </row>
    <row r="26" spans="1:6" ht="30" customHeight="1">
      <c r="A26" s="128" t="s">
        <v>25</v>
      </c>
      <c r="B26" s="94"/>
      <c r="C26" s="95"/>
      <c r="D26" s="95"/>
    </row>
    <row r="27" spans="1:6">
      <c r="A27" s="219" t="s">
        <v>26</v>
      </c>
      <c r="B27" s="221" t="s">
        <v>4</v>
      </c>
      <c r="C27" s="223" t="s">
        <v>5</v>
      </c>
      <c r="D27" s="223"/>
    </row>
    <row r="28" spans="1:6" ht="55.5" customHeight="1">
      <c r="A28" s="220"/>
      <c r="B28" s="222"/>
      <c r="C28" s="216" t="s">
        <v>27</v>
      </c>
      <c r="D28" s="216" t="str">
        <f>D5</f>
        <v>Stan na 31/12/2023</v>
      </c>
    </row>
    <row r="29" spans="1:6" s="24" customFormat="1" ht="15.95" customHeight="1">
      <c r="A29" s="31" t="s">
        <v>28</v>
      </c>
      <c r="B29" s="32"/>
      <c r="C29" s="33">
        <v>262662000</v>
      </c>
      <c r="D29" s="33">
        <v>209544000</v>
      </c>
      <c r="E29" s="191"/>
      <c r="F29" s="25"/>
    </row>
    <row r="30" spans="1:6" s="24" customFormat="1" ht="15.95" customHeight="1">
      <c r="A30" s="31" t="s">
        <v>29</v>
      </c>
      <c r="B30" s="32"/>
      <c r="C30" s="33">
        <v>103629000</v>
      </c>
      <c r="D30" s="33">
        <v>84144000</v>
      </c>
      <c r="E30" s="191"/>
      <c r="F30" s="25"/>
    </row>
    <row r="31" spans="1:6" s="24" customFormat="1">
      <c r="A31" s="96" t="s">
        <v>30</v>
      </c>
      <c r="B31" s="175">
        <v>15</v>
      </c>
      <c r="C31" s="90">
        <v>3707000</v>
      </c>
      <c r="D31" s="90">
        <v>3707000</v>
      </c>
      <c r="E31" s="191"/>
    </row>
    <row r="32" spans="1:6" s="24" customFormat="1">
      <c r="A32" s="96" t="s">
        <v>31</v>
      </c>
      <c r="B32" s="175"/>
      <c r="C32" s="90">
        <v>38412000</v>
      </c>
      <c r="D32" s="90">
        <v>38412000</v>
      </c>
      <c r="E32" s="191"/>
    </row>
    <row r="33" spans="1:8" s="24" customFormat="1">
      <c r="A33" s="96" t="s">
        <v>32</v>
      </c>
      <c r="B33" s="175"/>
      <c r="C33" s="90">
        <v>2247000</v>
      </c>
      <c r="D33" s="90">
        <v>1253000</v>
      </c>
      <c r="E33" s="191"/>
    </row>
    <row r="34" spans="1:8" s="24" customFormat="1">
      <c r="A34" s="96" t="s">
        <v>33</v>
      </c>
      <c r="B34" s="175">
        <v>16</v>
      </c>
      <c r="C34" s="184">
        <v>61538000</v>
      </c>
      <c r="D34" s="90">
        <v>43804000</v>
      </c>
      <c r="E34" s="191"/>
    </row>
    <row r="35" spans="1:8" s="24" customFormat="1">
      <c r="A35" s="97" t="s">
        <v>34</v>
      </c>
      <c r="B35" s="175"/>
      <c r="C35" s="90">
        <v>-2275000</v>
      </c>
      <c r="D35" s="90">
        <v>-3032000</v>
      </c>
      <c r="E35" s="191"/>
    </row>
    <row r="36" spans="1:8" s="24" customFormat="1" ht="15.95" customHeight="1">
      <c r="A36" s="31" t="s">
        <v>35</v>
      </c>
      <c r="B36" s="32">
        <v>16</v>
      </c>
      <c r="C36" s="185">
        <v>159033000</v>
      </c>
      <c r="D36" s="33">
        <v>125400000</v>
      </c>
      <c r="E36" s="191"/>
    </row>
    <row r="37" spans="1:8" s="24" customFormat="1" ht="15.95" customHeight="1">
      <c r="A37" s="31" t="s">
        <v>36</v>
      </c>
      <c r="B37" s="32"/>
      <c r="C37" s="33">
        <v>360142000</v>
      </c>
      <c r="D37" s="33">
        <v>226123000</v>
      </c>
    </row>
    <row r="38" spans="1:8" s="24" customFormat="1" ht="15.95" customHeight="1">
      <c r="A38" s="123" t="s">
        <v>37</v>
      </c>
      <c r="B38" s="124"/>
      <c r="C38" s="122">
        <v>246852000</v>
      </c>
      <c r="D38" s="122">
        <v>134147000</v>
      </c>
    </row>
    <row r="39" spans="1:8" s="24" customFormat="1">
      <c r="A39" s="96" t="s">
        <v>38</v>
      </c>
      <c r="B39" s="176"/>
      <c r="C39" s="90">
        <v>34376000</v>
      </c>
      <c r="D39" s="90">
        <v>36059000</v>
      </c>
      <c r="F39" s="154"/>
    </row>
    <row r="40" spans="1:8" s="24" customFormat="1">
      <c r="A40" s="96" t="s">
        <v>39</v>
      </c>
      <c r="B40" s="176" t="s">
        <v>40</v>
      </c>
      <c r="C40" s="90">
        <v>157531000</v>
      </c>
      <c r="D40" s="90">
        <v>50457000</v>
      </c>
      <c r="F40" s="174"/>
    </row>
    <row r="41" spans="1:8" s="24" customFormat="1">
      <c r="A41" s="96" t="s">
        <v>41</v>
      </c>
      <c r="B41" s="176"/>
      <c r="C41" s="90">
        <v>52232000</v>
      </c>
      <c r="D41" s="90">
        <v>45887000</v>
      </c>
      <c r="F41" s="154"/>
    </row>
    <row r="42" spans="1:8" s="24" customFormat="1" ht="15" customHeight="1">
      <c r="A42" s="96" t="s">
        <v>42</v>
      </c>
      <c r="B42" s="175"/>
      <c r="C42" s="90">
        <v>448000</v>
      </c>
      <c r="D42" s="90">
        <v>210000</v>
      </c>
    </row>
    <row r="43" spans="1:8" s="24" customFormat="1" ht="15" hidden="1" customHeight="1">
      <c r="A43" s="96" t="s">
        <v>43</v>
      </c>
      <c r="B43" s="175"/>
      <c r="C43" s="90"/>
      <c r="D43" s="90"/>
    </row>
    <row r="44" spans="1:8" s="24" customFormat="1" ht="15" customHeight="1">
      <c r="A44" s="96" t="s">
        <v>44</v>
      </c>
      <c r="B44" s="175"/>
      <c r="C44" s="90">
        <v>2265000</v>
      </c>
      <c r="D44" s="90">
        <v>1534000</v>
      </c>
      <c r="E44" s="173"/>
    </row>
    <row r="45" spans="1:8" s="24" customFormat="1" ht="15.95" customHeight="1">
      <c r="A45" s="125" t="s">
        <v>45</v>
      </c>
      <c r="B45" s="126"/>
      <c r="C45" s="33">
        <v>113290000</v>
      </c>
      <c r="D45" s="33">
        <v>91976000</v>
      </c>
    </row>
    <row r="46" spans="1:8" s="24" customFormat="1" ht="15" customHeight="1">
      <c r="A46" s="96" t="s">
        <v>46</v>
      </c>
      <c r="B46" s="176"/>
      <c r="C46" s="90">
        <v>35187000</v>
      </c>
      <c r="D46" s="90">
        <v>30575000</v>
      </c>
    </row>
    <row r="47" spans="1:8" s="24" customFormat="1" ht="15" customHeight="1">
      <c r="A47" s="96" t="s">
        <v>47</v>
      </c>
      <c r="B47" s="176" t="s">
        <v>48</v>
      </c>
      <c r="C47" s="90">
        <v>2604000</v>
      </c>
      <c r="D47" s="90">
        <v>1483000</v>
      </c>
    </row>
    <row r="48" spans="1:8" s="24" customFormat="1" ht="14.1" customHeight="1">
      <c r="A48" s="96" t="s">
        <v>49</v>
      </c>
      <c r="B48" s="176" t="s">
        <v>40</v>
      </c>
      <c r="C48" s="90">
        <v>31213000</v>
      </c>
      <c r="D48" s="90">
        <v>27279000</v>
      </c>
      <c r="F48" s="174"/>
      <c r="H48" s="154"/>
    </row>
    <row r="49" spans="1:8" s="24" customFormat="1">
      <c r="A49" s="96" t="s">
        <v>50</v>
      </c>
      <c r="B49" s="176"/>
      <c r="C49" s="90">
        <v>6060000</v>
      </c>
      <c r="D49" s="90">
        <v>5975000</v>
      </c>
      <c r="E49" s="174"/>
      <c r="F49" s="154"/>
    </row>
    <row r="50" spans="1:8" s="24" customFormat="1">
      <c r="A50" s="96" t="s">
        <v>51</v>
      </c>
      <c r="B50" s="176"/>
      <c r="C50" s="90">
        <v>7361000</v>
      </c>
      <c r="D50" s="90">
        <v>0</v>
      </c>
      <c r="E50" s="173"/>
      <c r="F50" s="154"/>
      <c r="H50" s="154"/>
    </row>
    <row r="51" spans="1:8" s="24" customFormat="1" ht="15" customHeight="1">
      <c r="A51" s="96" t="s">
        <v>52</v>
      </c>
      <c r="B51" s="176"/>
      <c r="C51" s="90">
        <v>3544000</v>
      </c>
      <c r="D51" s="90">
        <v>2571000</v>
      </c>
      <c r="E51" s="154"/>
    </row>
    <row r="52" spans="1:8" s="24" customFormat="1" ht="15" customHeight="1">
      <c r="A52" s="96" t="s">
        <v>53</v>
      </c>
      <c r="B52" s="176"/>
      <c r="C52" s="90">
        <v>4419000</v>
      </c>
      <c r="D52" s="90">
        <v>4172000</v>
      </c>
      <c r="E52" s="173"/>
    </row>
    <row r="53" spans="1:8" s="24" customFormat="1" ht="15" customHeight="1">
      <c r="A53" s="96" t="s">
        <v>54</v>
      </c>
      <c r="B53" s="176"/>
      <c r="C53" s="90">
        <v>3039000</v>
      </c>
      <c r="D53" s="90">
        <v>2656000</v>
      </c>
    </row>
    <row r="54" spans="1:8" s="24" customFormat="1" ht="15" customHeight="1">
      <c r="A54" s="96" t="s">
        <v>55</v>
      </c>
      <c r="B54" s="176"/>
      <c r="C54" s="90">
        <v>489000</v>
      </c>
      <c r="D54" s="90">
        <v>2543000</v>
      </c>
    </row>
    <row r="55" spans="1:8" s="24" customFormat="1" ht="15" customHeight="1">
      <c r="A55" s="96" t="s">
        <v>56</v>
      </c>
      <c r="B55" s="176"/>
      <c r="C55" s="90">
        <v>51000</v>
      </c>
      <c r="D55" s="90">
        <v>1322000</v>
      </c>
    </row>
    <row r="56" spans="1:8" s="24" customFormat="1" ht="15" customHeight="1">
      <c r="A56" s="96" t="s">
        <v>57</v>
      </c>
      <c r="B56" s="176"/>
      <c r="C56" s="90">
        <v>19323000</v>
      </c>
      <c r="D56" s="90">
        <v>13400000</v>
      </c>
      <c r="E56" s="174"/>
    </row>
    <row r="57" spans="1:8" s="133" customFormat="1" ht="15.95" customHeight="1">
      <c r="A57" s="134" t="s">
        <v>58</v>
      </c>
      <c r="B57" s="136"/>
      <c r="C57" s="30">
        <v>622804000</v>
      </c>
      <c r="D57" s="30">
        <v>435667000</v>
      </c>
      <c r="G57" s="132"/>
    </row>
    <row r="60" spans="1:8">
      <c r="C60" s="1"/>
    </row>
    <row r="61" spans="1:8">
      <c r="C61" s="121"/>
      <c r="D61" s="6"/>
    </row>
  </sheetData>
  <mergeCells count="9">
    <mergeCell ref="A27:A28"/>
    <mergeCell ref="B27:B28"/>
    <mergeCell ref="C27:D27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4" firstPageNumber="2" fitToHeight="0" orientation="portrait" useFirstPageNumber="1" r:id="rId1"/>
  <headerFooter>
    <oddHeader>&amp;L&amp;"Montserrat,Standardowy"&amp;7&amp;K000000Skrócone śródroczne skonsolidowane sprawozdanie finansowe Grupy Ailleron SA za okres od 1 stycznia 2024 r. do 31 grudnia 2024 r. 
(wszystkie kwoty wyrażone są w tysiącach PLN o ile nie wskazano inaczej)</oddHeader>
    <oddFooter>&amp;C&amp;P</oddFooter>
  </headerFooter>
  <rowBreaks count="1" manualBreakCount="1">
    <brk id="25" max="3" man="1"/>
  </rowBreaks>
  <ignoredErrors>
    <ignoredError sqref="B47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  <pageSetUpPr fitToPage="1"/>
  </sheetPr>
  <dimension ref="A1:I40"/>
  <sheetViews>
    <sheetView showGridLines="0" view="pageBreakPreview" topLeftCell="A27" zoomScale="90" zoomScaleNormal="100" zoomScaleSheetLayoutView="90" workbookViewId="0">
      <selection activeCell="I41" sqref="I41"/>
    </sheetView>
  </sheetViews>
  <sheetFormatPr defaultColWidth="8.59765625" defaultRowHeight="14.25"/>
  <cols>
    <col min="1" max="1" width="50.86328125" customWidth="1"/>
    <col min="2" max="2" width="7.86328125" customWidth="1"/>
    <col min="3" max="6" width="15.1328125" customWidth="1"/>
  </cols>
  <sheetData>
    <row r="1" spans="1:9" ht="39.950000000000003" customHeight="1">
      <c r="A1" s="227" t="s">
        <v>59</v>
      </c>
      <c r="B1" s="227"/>
      <c r="C1" s="227"/>
      <c r="D1" s="227"/>
      <c r="E1" s="227"/>
      <c r="F1" s="227"/>
    </row>
    <row r="2" spans="1:9" ht="12.75" customHeight="1">
      <c r="A2" s="231" t="s">
        <v>60</v>
      </c>
      <c r="B2" s="232" t="s">
        <v>4</v>
      </c>
      <c r="C2" s="228" t="s">
        <v>61</v>
      </c>
      <c r="D2" s="228"/>
      <c r="E2" s="228" t="s">
        <v>61</v>
      </c>
      <c r="F2" s="228"/>
    </row>
    <row r="3" spans="1:9" ht="66.95" customHeight="1">
      <c r="A3" s="231"/>
      <c r="B3" s="233"/>
      <c r="C3" s="157" t="s">
        <v>62</v>
      </c>
      <c r="D3" s="157" t="s">
        <v>63</v>
      </c>
      <c r="E3" s="157" t="s">
        <v>64</v>
      </c>
      <c r="F3" s="157" t="s">
        <v>65</v>
      </c>
    </row>
    <row r="4" spans="1:9">
      <c r="A4" s="98" t="s">
        <v>66</v>
      </c>
      <c r="B4" s="98"/>
      <c r="C4" s="99"/>
      <c r="D4" s="85"/>
      <c r="E4" s="99"/>
      <c r="F4" s="85"/>
    </row>
    <row r="5" spans="1:9" s="26" customFormat="1" ht="27.6" customHeight="1">
      <c r="A5" s="38" t="s">
        <v>67</v>
      </c>
      <c r="B5" s="38">
        <v>6.7</v>
      </c>
      <c r="C5" s="129">
        <v>559738000</v>
      </c>
      <c r="D5" s="36">
        <v>453119000</v>
      </c>
      <c r="E5" s="36">
        <v>164709000</v>
      </c>
      <c r="F5" s="36">
        <v>112542000</v>
      </c>
    </row>
    <row r="6" spans="1:9" s="26" customFormat="1" hidden="1">
      <c r="A6" s="141" t="s">
        <v>68</v>
      </c>
      <c r="B6" s="141"/>
      <c r="C6" s="148">
        <v>559234000</v>
      </c>
      <c r="D6" s="139"/>
      <c r="E6" s="139"/>
      <c r="F6" s="139"/>
    </row>
    <row r="7" spans="1:9" s="26" customFormat="1" hidden="1">
      <c r="A7" s="141" t="s">
        <v>69</v>
      </c>
      <c r="B7" s="141"/>
      <c r="C7" s="139">
        <v>504000</v>
      </c>
      <c r="D7" s="139"/>
      <c r="E7" s="139"/>
      <c r="F7" s="139"/>
    </row>
    <row r="8" spans="1:9" s="26" customFormat="1" ht="29.1" customHeight="1">
      <c r="A8" s="37" t="s">
        <v>70</v>
      </c>
      <c r="B8" s="38"/>
      <c r="C8" s="186">
        <v>403170000</v>
      </c>
      <c r="D8" s="36">
        <v>341461000</v>
      </c>
      <c r="E8" s="36">
        <v>115917000</v>
      </c>
      <c r="F8" s="36">
        <v>80768000</v>
      </c>
      <c r="I8" s="140"/>
    </row>
    <row r="9" spans="1:9" s="26" customFormat="1" hidden="1">
      <c r="A9" s="141" t="s">
        <v>71</v>
      </c>
      <c r="B9" s="141"/>
      <c r="C9" s="139">
        <v>402674000</v>
      </c>
      <c r="D9" s="139"/>
      <c r="E9" s="139"/>
      <c r="F9" s="139"/>
    </row>
    <row r="10" spans="1:9" s="26" customFormat="1" hidden="1">
      <c r="A10" s="141" t="s">
        <v>72</v>
      </c>
      <c r="B10" s="141"/>
      <c r="C10" s="139">
        <v>496000</v>
      </c>
      <c r="D10" s="139"/>
      <c r="E10" s="139"/>
      <c r="F10" s="139"/>
    </row>
    <row r="11" spans="1:9" s="26" customFormat="1">
      <c r="A11" s="38" t="s">
        <v>73</v>
      </c>
      <c r="B11" s="38"/>
      <c r="C11" s="51">
        <v>156568000</v>
      </c>
      <c r="D11" s="51">
        <v>111658000</v>
      </c>
      <c r="E11" s="51">
        <v>48792000</v>
      </c>
      <c r="F11" s="51">
        <v>31774000</v>
      </c>
    </row>
    <row r="12" spans="1:9" s="26" customFormat="1">
      <c r="A12" s="142" t="s">
        <v>74</v>
      </c>
      <c r="B12" s="142"/>
      <c r="C12" s="102">
        <v>30895000</v>
      </c>
      <c r="D12" s="102">
        <v>26782000</v>
      </c>
      <c r="E12" s="102">
        <v>10054000</v>
      </c>
      <c r="F12" s="102">
        <v>10490000</v>
      </c>
    </row>
    <row r="13" spans="1:9" s="26" customFormat="1">
      <c r="A13" s="142" t="s">
        <v>75</v>
      </c>
      <c r="B13" s="142"/>
      <c r="C13" s="102">
        <v>57791000</v>
      </c>
      <c r="D13" s="102">
        <v>43169000</v>
      </c>
      <c r="E13" s="102">
        <v>19589000</v>
      </c>
      <c r="F13" s="102">
        <v>14625000</v>
      </c>
    </row>
    <row r="14" spans="1:9" s="26" customFormat="1">
      <c r="A14" s="142" t="s">
        <v>76</v>
      </c>
      <c r="B14" s="143"/>
      <c r="C14" s="102">
        <v>1631000</v>
      </c>
      <c r="D14" s="102">
        <v>1613000</v>
      </c>
      <c r="E14" s="102">
        <v>218000</v>
      </c>
      <c r="F14" s="102">
        <v>-217000</v>
      </c>
    </row>
    <row r="15" spans="1:9" s="26" customFormat="1">
      <c r="A15" s="142" t="s">
        <v>77</v>
      </c>
      <c r="B15" s="143"/>
      <c r="C15" s="102">
        <v>1855000</v>
      </c>
      <c r="D15" s="102">
        <v>0</v>
      </c>
      <c r="E15" s="102">
        <v>1855000</v>
      </c>
      <c r="F15" s="102">
        <v>0</v>
      </c>
    </row>
    <row r="16" spans="1:9" s="26" customFormat="1">
      <c r="A16" s="142" t="s">
        <v>78</v>
      </c>
      <c r="B16" s="143"/>
      <c r="C16" s="102">
        <v>1438000</v>
      </c>
      <c r="D16" s="102">
        <v>7710000</v>
      </c>
      <c r="E16" s="102">
        <v>572000</v>
      </c>
      <c r="F16" s="102">
        <v>422000</v>
      </c>
    </row>
    <row r="17" spans="1:6" s="26" customFormat="1">
      <c r="A17" s="142" t="s">
        <v>79</v>
      </c>
      <c r="B17" s="143"/>
      <c r="C17" s="102">
        <v>1430000</v>
      </c>
      <c r="D17" s="102">
        <v>0</v>
      </c>
      <c r="E17" s="102">
        <v>1430000</v>
      </c>
      <c r="F17" s="102">
        <v>0</v>
      </c>
    </row>
    <row r="18" spans="1:6" s="26" customFormat="1">
      <c r="A18" s="144" t="s">
        <v>80</v>
      </c>
      <c r="B18" s="145"/>
      <c r="C18" s="51">
        <v>68500000</v>
      </c>
      <c r="D18" s="51">
        <v>35610000</v>
      </c>
      <c r="E18" s="51">
        <v>19220000</v>
      </c>
      <c r="F18" s="51">
        <v>6020000</v>
      </c>
    </row>
    <row r="19" spans="1:6" s="26" customFormat="1">
      <c r="A19" s="142" t="s">
        <v>81</v>
      </c>
      <c r="B19" s="143">
        <v>9</v>
      </c>
      <c r="C19" s="102">
        <v>12011000</v>
      </c>
      <c r="D19" s="102">
        <v>4918000</v>
      </c>
      <c r="E19" s="102">
        <v>10178000</v>
      </c>
      <c r="F19" s="102">
        <v>1184000</v>
      </c>
    </row>
    <row r="20" spans="1:6" s="26" customFormat="1">
      <c r="A20" s="142" t="s">
        <v>82</v>
      </c>
      <c r="B20" s="143">
        <v>10</v>
      </c>
      <c r="C20" s="102">
        <v>13400000</v>
      </c>
      <c r="D20" s="102">
        <v>8758000</v>
      </c>
      <c r="E20" s="102">
        <v>2563000</v>
      </c>
      <c r="F20" s="102">
        <v>-3577000</v>
      </c>
    </row>
    <row r="21" spans="1:6" s="26" customFormat="1">
      <c r="A21" s="146" t="s">
        <v>83</v>
      </c>
      <c r="B21" s="147"/>
      <c r="C21" s="51">
        <v>67111000</v>
      </c>
      <c r="D21" s="51">
        <v>31770000</v>
      </c>
      <c r="E21" s="51">
        <v>26835000</v>
      </c>
      <c r="F21" s="51">
        <v>10781000</v>
      </c>
    </row>
    <row r="22" spans="1:6" ht="21.95" customHeight="1">
      <c r="A22" s="38" t="s">
        <v>84</v>
      </c>
      <c r="B22" s="40"/>
      <c r="C22" s="36">
        <v>11538000</v>
      </c>
      <c r="D22" s="36">
        <v>10885000</v>
      </c>
      <c r="E22" s="36">
        <v>5796000</v>
      </c>
      <c r="F22" s="36">
        <v>3544000</v>
      </c>
    </row>
    <row r="23" spans="1:6" s="26" customFormat="1" hidden="1">
      <c r="A23" s="141" t="s">
        <v>85</v>
      </c>
      <c r="B23" s="141"/>
      <c r="C23" s="139">
        <v>9309000</v>
      </c>
      <c r="D23" s="139"/>
      <c r="E23" s="139"/>
      <c r="F23" s="139"/>
    </row>
    <row r="24" spans="1:6" s="26" customFormat="1" ht="14.45" hidden="1" customHeight="1">
      <c r="A24" s="149" t="s">
        <v>86</v>
      </c>
      <c r="B24" s="149"/>
      <c r="C24" s="131">
        <v>2229000</v>
      </c>
      <c r="D24" s="131"/>
      <c r="E24" s="131"/>
      <c r="F24" s="131"/>
    </row>
    <row r="25" spans="1:6">
      <c r="A25" s="38" t="s">
        <v>87</v>
      </c>
      <c r="B25" s="41"/>
      <c r="C25" s="36">
        <v>55573000</v>
      </c>
      <c r="D25" s="36">
        <v>20885000</v>
      </c>
      <c r="E25" s="36">
        <v>21039000</v>
      </c>
      <c r="F25" s="36">
        <v>7237000</v>
      </c>
    </row>
    <row r="26" spans="1:6">
      <c r="A26" s="29" t="s">
        <v>88</v>
      </c>
      <c r="B26" s="29"/>
      <c r="C26" s="169">
        <v>55573000</v>
      </c>
      <c r="D26" s="169">
        <v>20885000</v>
      </c>
      <c r="E26" s="169">
        <v>21039000</v>
      </c>
      <c r="F26" s="169">
        <v>7237000</v>
      </c>
    </row>
    <row r="27" spans="1:6">
      <c r="A27" s="43" t="s">
        <v>89</v>
      </c>
      <c r="B27" s="43"/>
      <c r="C27" s="44">
        <v>55573000</v>
      </c>
      <c r="D27" s="44">
        <v>20885000</v>
      </c>
      <c r="E27" s="44">
        <v>21039000</v>
      </c>
      <c r="F27" s="44">
        <v>7237000</v>
      </c>
    </row>
    <row r="28" spans="1:6">
      <c r="A28" s="101" t="s">
        <v>90</v>
      </c>
      <c r="B28" s="101"/>
      <c r="C28" s="100">
        <v>24079000</v>
      </c>
      <c r="D28" s="100">
        <v>3532000</v>
      </c>
      <c r="E28" s="100">
        <v>10923000</v>
      </c>
      <c r="F28" s="100">
        <v>2817000</v>
      </c>
    </row>
    <row r="29" spans="1:6" ht="21.6" customHeight="1">
      <c r="A29" s="43" t="s">
        <v>91</v>
      </c>
      <c r="B29" s="43"/>
      <c r="C29" s="100">
        <v>31494000</v>
      </c>
      <c r="D29" s="100">
        <v>17353000</v>
      </c>
      <c r="E29" s="100">
        <v>10116000</v>
      </c>
      <c r="F29" s="100">
        <v>4420000</v>
      </c>
    </row>
    <row r="30" spans="1:6">
      <c r="A30" s="155" t="s">
        <v>92</v>
      </c>
      <c r="B30" s="156"/>
      <c r="C30" s="229"/>
      <c r="D30" s="229"/>
      <c r="E30" s="229"/>
      <c r="F30" s="229"/>
    </row>
    <row r="31" spans="1:6">
      <c r="A31" s="101" t="s">
        <v>93</v>
      </c>
      <c r="B31" s="101"/>
      <c r="C31" s="230"/>
      <c r="D31" s="230"/>
      <c r="E31" s="230"/>
      <c r="F31" s="230"/>
    </row>
    <row r="32" spans="1:6" hidden="1">
      <c r="A32" s="101"/>
      <c r="B32" s="101"/>
      <c r="C32" s="100"/>
      <c r="D32" s="100"/>
      <c r="E32" s="100"/>
      <c r="F32" s="100"/>
    </row>
    <row r="33" spans="1:6">
      <c r="A33" s="101" t="s">
        <v>94</v>
      </c>
      <c r="B33" s="101"/>
      <c r="C33" s="105">
        <v>1.948848059941545</v>
      </c>
      <c r="D33" s="105">
        <v>0.28586450216842629</v>
      </c>
      <c r="E33" s="105">
        <v>0.88405944427681782</v>
      </c>
      <c r="F33" s="105">
        <v>0.22799555566490853</v>
      </c>
    </row>
    <row r="34" spans="1:6">
      <c r="A34" s="43" t="s">
        <v>95</v>
      </c>
      <c r="B34" s="43"/>
      <c r="C34" s="152">
        <v>1.948848059941545</v>
      </c>
      <c r="D34" s="152">
        <v>0.28586450216842629</v>
      </c>
      <c r="E34" s="152">
        <v>0.88405944427681782</v>
      </c>
      <c r="F34" s="152">
        <v>0.22799555566490853</v>
      </c>
    </row>
    <row r="35" spans="1:6" ht="11.25" customHeight="1">
      <c r="A35" s="106"/>
      <c r="B35" s="106"/>
      <c r="C35" s="45"/>
      <c r="D35" s="45"/>
      <c r="E35" s="45"/>
      <c r="F35" s="45"/>
    </row>
    <row r="40" spans="1:6">
      <c r="E40" s="6"/>
    </row>
  </sheetData>
  <mergeCells count="9">
    <mergeCell ref="C2:D2"/>
    <mergeCell ref="A1:F1"/>
    <mergeCell ref="E2:F2"/>
    <mergeCell ref="E30:E31"/>
    <mergeCell ref="F30:F31"/>
    <mergeCell ref="C30:C31"/>
    <mergeCell ref="D30:D31"/>
    <mergeCell ref="A2:A3"/>
    <mergeCell ref="B2:B3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Header>&amp;L&amp;"Montserrat,Standardowy"&amp;7&amp;K000000Skrócone śródroczne skonsolidowane sprawozdanie finansowe Grupy Ailleron SA za okres od 1 stycznia 2024 r. do 31 grudnia 2024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  <pageSetUpPr fitToPage="1"/>
  </sheetPr>
  <dimension ref="A1:H22"/>
  <sheetViews>
    <sheetView showGridLines="0" view="pageBreakPreview" zoomScale="90" zoomScaleNormal="100" zoomScaleSheetLayoutView="90" workbookViewId="0">
      <selection activeCell="E21" sqref="E21"/>
    </sheetView>
  </sheetViews>
  <sheetFormatPr defaultColWidth="9.1328125" defaultRowHeight="14.25"/>
  <cols>
    <col min="1" max="1" width="50.86328125" customWidth="1"/>
    <col min="2" max="2" width="7.86328125" customWidth="1"/>
    <col min="3" max="3" width="15.3984375" customWidth="1"/>
    <col min="4" max="4" width="15.1328125" customWidth="1"/>
    <col min="5" max="5" width="15" customWidth="1"/>
    <col min="6" max="6" width="14.59765625" customWidth="1"/>
  </cols>
  <sheetData>
    <row r="1" spans="1:8" s="14" customFormat="1" ht="39.950000000000003" customHeight="1">
      <c r="A1" s="227" t="s">
        <v>96</v>
      </c>
      <c r="B1" s="227"/>
      <c r="C1" s="227"/>
      <c r="D1" s="227"/>
      <c r="E1" s="227"/>
      <c r="F1" s="227"/>
    </row>
    <row r="2" spans="1:8" ht="17.25" customHeight="1">
      <c r="A2" s="234" t="s">
        <v>97</v>
      </c>
      <c r="B2" s="235"/>
      <c r="C2" s="228" t="s">
        <v>61</v>
      </c>
      <c r="D2" s="228"/>
      <c r="E2" s="228" t="s">
        <v>61</v>
      </c>
      <c r="F2" s="228"/>
    </row>
    <row r="3" spans="1:8" ht="71.099999999999994" customHeight="1">
      <c r="A3" s="234"/>
      <c r="B3" s="236"/>
      <c r="C3" s="157" t="s">
        <v>98</v>
      </c>
      <c r="D3" s="157" t="s">
        <v>63</v>
      </c>
      <c r="E3" s="157" t="s">
        <v>99</v>
      </c>
      <c r="F3" s="157" t="s">
        <v>100</v>
      </c>
    </row>
    <row r="4" spans="1:8" s="4" customFormat="1" ht="14.45" customHeight="1">
      <c r="A4" s="78" t="s">
        <v>101</v>
      </c>
      <c r="B4" s="27"/>
      <c r="C4" s="30">
        <v>55573000</v>
      </c>
      <c r="D4" s="30">
        <v>20885000</v>
      </c>
      <c r="E4" s="30">
        <v>21039000</v>
      </c>
      <c r="F4" s="42">
        <v>7237000</v>
      </c>
    </row>
    <row r="5" spans="1:8" s="4" customFormat="1" ht="14.45" customHeight="1">
      <c r="A5" s="78" t="s">
        <v>102</v>
      </c>
      <c r="B5" s="27"/>
      <c r="C5" s="181">
        <v>0</v>
      </c>
      <c r="D5" s="30">
        <v>0</v>
      </c>
      <c r="E5" s="30">
        <v>0</v>
      </c>
      <c r="F5" s="42">
        <v>0</v>
      </c>
    </row>
    <row r="6" spans="1:8" s="4" customFormat="1" ht="14.45" customHeight="1">
      <c r="A6" s="27" t="s">
        <v>103</v>
      </c>
      <c r="B6" s="27"/>
      <c r="C6" s="162">
        <v>0</v>
      </c>
      <c r="D6" s="161">
        <v>0</v>
      </c>
      <c r="E6" s="161">
        <v>0</v>
      </c>
      <c r="F6" s="161">
        <v>0</v>
      </c>
    </row>
    <row r="7" spans="1:8" s="4" customFormat="1" ht="14.45" customHeight="1">
      <c r="A7" s="150" t="s">
        <v>34</v>
      </c>
      <c r="B7" s="150"/>
      <c r="C7" s="47">
        <v>570000</v>
      </c>
      <c r="D7" s="46">
        <v>-7069000</v>
      </c>
      <c r="E7" s="46">
        <v>9811000</v>
      </c>
      <c r="F7" s="108">
        <v>-9195000</v>
      </c>
    </row>
    <row r="8" spans="1:8" s="4" customFormat="1" ht="18" customHeight="1">
      <c r="A8" s="78" t="s">
        <v>104</v>
      </c>
      <c r="B8" s="27"/>
      <c r="C8" s="42">
        <v>570000</v>
      </c>
      <c r="D8" s="42">
        <v>-7069000</v>
      </c>
      <c r="E8" s="42">
        <v>9811000</v>
      </c>
      <c r="F8" s="42">
        <v>-9195000</v>
      </c>
    </row>
    <row r="9" spans="1:8" s="4" customFormat="1" ht="17.45" customHeight="1">
      <c r="A9" s="78" t="s">
        <v>105</v>
      </c>
      <c r="B9" s="29"/>
      <c r="C9" s="42">
        <v>56143000</v>
      </c>
      <c r="D9" s="42">
        <v>13816000</v>
      </c>
      <c r="E9" s="42">
        <v>30850000</v>
      </c>
      <c r="F9" s="42">
        <v>-1958000</v>
      </c>
    </row>
    <row r="10" spans="1:8" s="4" customFormat="1" ht="11.65">
      <c r="A10" s="107" t="s">
        <v>106</v>
      </c>
      <c r="B10" s="109"/>
      <c r="C10" s="108">
        <v>24836000</v>
      </c>
      <c r="D10" s="108">
        <v>-37000</v>
      </c>
      <c r="E10" s="108">
        <v>15546000</v>
      </c>
      <c r="F10" s="108">
        <v>-1194000</v>
      </c>
    </row>
    <row r="11" spans="1:8" s="4" customFormat="1" ht="11.65">
      <c r="A11" s="107" t="s">
        <v>107</v>
      </c>
      <c r="B11" s="109"/>
      <c r="C11" s="108">
        <v>31307000</v>
      </c>
      <c r="D11" s="108">
        <v>13853000</v>
      </c>
      <c r="E11" s="47">
        <v>15304000</v>
      </c>
      <c r="F11" s="47">
        <v>-764000</v>
      </c>
    </row>
    <row r="12" spans="1:8">
      <c r="A12" s="48"/>
      <c r="B12" s="48"/>
      <c r="C12" s="158"/>
      <c r="D12" s="158"/>
      <c r="E12" s="159"/>
      <c r="F12" s="159"/>
    </row>
    <row r="14" spans="1:8">
      <c r="C14" s="192">
        <f>C10+C11-C9</f>
        <v>0</v>
      </c>
      <c r="D14" s="192">
        <f t="shared" ref="D14:F14" si="0">D10+D11-D9</f>
        <v>0</v>
      </c>
      <c r="E14" s="192">
        <f t="shared" si="0"/>
        <v>0</v>
      </c>
      <c r="F14" s="192">
        <f t="shared" si="0"/>
        <v>0</v>
      </c>
      <c r="G14" s="1"/>
      <c r="H14" s="1"/>
    </row>
    <row r="16" spans="1:8">
      <c r="D16" s="1"/>
    </row>
    <row r="21" spans="4:4">
      <c r="D21" s="1"/>
    </row>
    <row r="22" spans="4:4">
      <c r="D22" s="1"/>
    </row>
  </sheetData>
  <mergeCells count="5">
    <mergeCell ref="A2:A3"/>
    <mergeCell ref="B2:B3"/>
    <mergeCell ref="C2:D2"/>
    <mergeCell ref="E2:F2"/>
    <mergeCell ref="A1:F1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Header>&amp;L&amp;"Montserrat,Standardowy"&amp;7&amp;K000000Skrócone śródroczne skonsolidowane sprawozdanie finansowe Grupy Ailleron SA za okres od 1 stycznia 2024 r. do 31 grudnia 2024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2D050"/>
    <pageSetUpPr fitToPage="1"/>
  </sheetPr>
  <dimension ref="A1:G78"/>
  <sheetViews>
    <sheetView showGridLines="0" view="pageBreakPreview" zoomScaleNormal="100" zoomScaleSheetLayoutView="100" workbookViewId="0">
      <selection activeCell="A63" sqref="A63"/>
    </sheetView>
  </sheetViews>
  <sheetFormatPr defaultColWidth="8.59765625" defaultRowHeight="14.25"/>
  <cols>
    <col min="1" max="1" width="57.59765625" style="10" customWidth="1"/>
    <col min="2" max="2" width="14.1328125" customWidth="1"/>
    <col min="3" max="3" width="13.59765625" customWidth="1"/>
    <col min="4" max="4" width="41.265625" bestFit="1" customWidth="1"/>
    <col min="5" max="5" width="10.3984375" bestFit="1" customWidth="1"/>
  </cols>
  <sheetData>
    <row r="1" spans="1:6" s="14" customFormat="1" ht="45.75" customHeight="1">
      <c r="A1" s="237" t="s">
        <v>108</v>
      </c>
      <c r="B1" s="237"/>
      <c r="C1" s="237"/>
      <c r="D1" s="23"/>
      <c r="E1" s="23"/>
    </row>
    <row r="2" spans="1:6" s="80" customFormat="1">
      <c r="A2" s="238"/>
      <c r="B2" s="239" t="s">
        <v>61</v>
      </c>
      <c r="C2" s="239"/>
    </row>
    <row r="3" spans="1:6" s="80" customFormat="1" ht="72" customHeight="1">
      <c r="A3" s="238"/>
      <c r="B3" s="199" t="s">
        <v>109</v>
      </c>
      <c r="C3" s="199" t="s">
        <v>110</v>
      </c>
    </row>
    <row r="4" spans="1:6" s="80" customFormat="1">
      <c r="A4" s="81" t="s">
        <v>111</v>
      </c>
      <c r="B4" s="85"/>
      <c r="C4" s="85"/>
    </row>
    <row r="5" spans="1:6">
      <c r="A5" s="37" t="s">
        <v>112</v>
      </c>
      <c r="B5" s="49">
        <f>RZIS_s!C26</f>
        <v>55573000</v>
      </c>
      <c r="C5" s="49">
        <f>RZIS_s!D26</f>
        <v>20885000</v>
      </c>
      <c r="D5" s="151"/>
    </row>
    <row r="6" spans="1:6">
      <c r="A6" s="37" t="s">
        <v>113</v>
      </c>
      <c r="B6" s="49" t="e">
        <f>SUM(B7:B32)</f>
        <v>#REF!</v>
      </c>
      <c r="C6" s="49">
        <f t="shared" ref="C6" si="0">SUM(C7:C32)</f>
        <v>46002000</v>
      </c>
    </row>
    <row r="7" spans="1:6">
      <c r="A7" s="110" t="s">
        <v>114</v>
      </c>
      <c r="B7" s="153">
        <f>RZIS_s!C22</f>
        <v>11538000</v>
      </c>
      <c r="C7" s="153">
        <f>RZIS_s!D22</f>
        <v>10885000</v>
      </c>
      <c r="F7" s="1"/>
    </row>
    <row r="8" spans="1:6">
      <c r="A8" s="110" t="s">
        <v>115</v>
      </c>
      <c r="B8" s="102" t="e">
        <f>#REF!+#REF!</f>
        <v>#REF!</v>
      </c>
      <c r="C8" s="102">
        <v>5412000</v>
      </c>
      <c r="D8" s="1"/>
    </row>
    <row r="9" spans="1:6" ht="11.1" hidden="1" customHeight="1">
      <c r="A9" s="110" t="s">
        <v>116</v>
      </c>
      <c r="B9" s="153"/>
      <c r="C9" s="102"/>
    </row>
    <row r="10" spans="1:6" ht="32.450000000000003" customHeight="1">
      <c r="A10" s="110" t="s">
        <v>117</v>
      </c>
      <c r="B10" s="102">
        <v>-364000</v>
      </c>
      <c r="C10" s="102">
        <v>-552000</v>
      </c>
    </row>
    <row r="11" spans="1:6" ht="16.5" customHeight="1">
      <c r="A11" s="110" t="s">
        <v>118</v>
      </c>
      <c r="B11" s="153">
        <v>0</v>
      </c>
      <c r="C11" s="102">
        <v>516000</v>
      </c>
    </row>
    <row r="12" spans="1:6" ht="39.950000000000003" hidden="1" customHeight="1">
      <c r="A12" s="110" t="s">
        <v>119</v>
      </c>
      <c r="B12" s="153"/>
      <c r="C12" s="102"/>
    </row>
    <row r="13" spans="1:6" ht="48.95" hidden="1" customHeight="1">
      <c r="A13" s="110" t="s">
        <v>120</v>
      </c>
      <c r="B13" s="153"/>
      <c r="C13" s="102"/>
    </row>
    <row r="14" spans="1:6" ht="26.45" hidden="1" customHeight="1">
      <c r="A14" s="110" t="s">
        <v>121</v>
      </c>
      <c r="B14" s="153"/>
      <c r="C14" s="102"/>
    </row>
    <row r="15" spans="1:6" ht="24.95" customHeight="1">
      <c r="A15" s="110" t="s">
        <v>122</v>
      </c>
      <c r="B15" s="102">
        <v>0</v>
      </c>
      <c r="C15" s="102">
        <v>31000</v>
      </c>
    </row>
    <row r="16" spans="1:6" ht="27" customHeight="1">
      <c r="A16" s="110" t="s">
        <v>123</v>
      </c>
      <c r="B16" s="102">
        <v>0</v>
      </c>
      <c r="C16" s="102">
        <v>-4019000</v>
      </c>
    </row>
    <row r="17" spans="1:7" ht="18.95" customHeight="1">
      <c r="A17" s="110" t="s">
        <v>124</v>
      </c>
      <c r="B17" s="153" t="e">
        <f>#REF!</f>
        <v>#REF!</v>
      </c>
      <c r="C17" s="102">
        <v>14451000</v>
      </c>
      <c r="E17" s="1"/>
      <c r="G17" s="1"/>
    </row>
    <row r="18" spans="1:7">
      <c r="A18" s="110" t="s">
        <v>125</v>
      </c>
      <c r="B18" s="153">
        <v>-199000</v>
      </c>
      <c r="C18" s="102">
        <v>956000</v>
      </c>
    </row>
    <row r="19" spans="1:7" ht="15.75" hidden="1" customHeight="1">
      <c r="A19" s="110" t="s">
        <v>126</v>
      </c>
      <c r="B19" s="153">
        <v>0</v>
      </c>
      <c r="C19" s="102">
        <v>0</v>
      </c>
    </row>
    <row r="20" spans="1:7" ht="15.75" hidden="1" customHeight="1">
      <c r="A20" s="110" t="s">
        <v>127</v>
      </c>
      <c r="B20" s="153">
        <v>0</v>
      </c>
      <c r="C20" s="102">
        <v>0</v>
      </c>
    </row>
    <row r="21" spans="1:7" ht="15" customHeight="1">
      <c r="A21" s="111" t="s">
        <v>128</v>
      </c>
      <c r="B21" s="153"/>
      <c r="C21" s="102"/>
    </row>
    <row r="22" spans="1:7" ht="30" customHeight="1">
      <c r="A22" s="112" t="s">
        <v>129</v>
      </c>
      <c r="B22" s="153">
        <f>Bilans_s!D16-Bilans_s!C16+Bilans_s!D17-Bilans_s!C17+Bilans_s!D21-Bilans_s!C21+10301000</f>
        <v>-6022000</v>
      </c>
      <c r="C22" s="102">
        <v>10996000</v>
      </c>
    </row>
    <row r="23" spans="1:7" ht="24" hidden="1" customHeight="1">
      <c r="A23" s="112" t="s">
        <v>130</v>
      </c>
      <c r="B23" s="102"/>
      <c r="C23" s="102"/>
    </row>
    <row r="24" spans="1:7" ht="17.100000000000001" customHeight="1">
      <c r="A24" s="112" t="s">
        <v>131</v>
      </c>
      <c r="B24" s="102">
        <f>Bilans_s!D15-Bilans_s!C15</f>
        <v>220000</v>
      </c>
      <c r="C24" s="102">
        <v>138000</v>
      </c>
    </row>
    <row r="25" spans="1:7" ht="18.600000000000001" customHeight="1">
      <c r="A25" s="112" t="s">
        <v>132</v>
      </c>
      <c r="B25" s="102">
        <f>Bilans_s!D13-Bilans_s!C13+Bilans_s!D18-Bilans_s!C18+Bilans_s!D22-Bilans_s!C22+Bilans_s!D12-Bilans_s!C12+Bilans_s!D11-Bilans_s!C11-Bilans_s!C19+Bilans_s!D19</f>
        <v>-3044000</v>
      </c>
      <c r="C25" s="102">
        <v>2186000</v>
      </c>
    </row>
    <row r="26" spans="1:7" ht="25.5" customHeight="1">
      <c r="A26" s="112" t="s">
        <v>133</v>
      </c>
      <c r="B26" s="102">
        <f>Bilans_s!C46-Bilans_s!D46+Bilans_s!C52-Bilans_s!D52-1791000</f>
        <v>3068000</v>
      </c>
      <c r="C26" s="102">
        <v>-3846000</v>
      </c>
    </row>
    <row r="27" spans="1:7" ht="15.6" customHeight="1">
      <c r="A27" s="112" t="s">
        <v>134</v>
      </c>
      <c r="B27" s="102">
        <f>Bilans_s!C47-Bilans_s!D47</f>
        <v>1121000</v>
      </c>
      <c r="C27" s="102">
        <v>0</v>
      </c>
    </row>
    <row r="28" spans="1:7" ht="18.600000000000001" customHeight="1">
      <c r="A28" s="112" t="s">
        <v>135</v>
      </c>
      <c r="B28" s="102">
        <f>Bilans_s!C42-Bilans_s!D42+Bilans_s!C44-Bilans_s!D44+Bilans_s!C53-Bilans_s!D53+Bilans_s!C54-Bilans_s!D54</f>
        <v>-702000</v>
      </c>
      <c r="C28" s="102">
        <v>4005000</v>
      </c>
    </row>
    <row r="29" spans="1:7" ht="18.600000000000001" customHeight="1">
      <c r="A29" s="112" t="s">
        <v>136</v>
      </c>
      <c r="B29" s="102">
        <f>Bilans_s!C55-Bilans_s!D55</f>
        <v>-1271000</v>
      </c>
      <c r="C29" s="102">
        <v>895000</v>
      </c>
    </row>
    <row r="30" spans="1:7" ht="18.600000000000001" customHeight="1">
      <c r="A30" s="112" t="s">
        <v>137</v>
      </c>
      <c r="B30" s="102">
        <f>Bilans_s!C50-Bilans_s!D50+Bilans_s!C56-Bilans_s!D56</f>
        <v>13284000</v>
      </c>
      <c r="C30" s="102">
        <v>124000</v>
      </c>
    </row>
    <row r="31" spans="1:7" ht="18.600000000000001" hidden="1" customHeight="1">
      <c r="A31" s="112" t="s">
        <v>138</v>
      </c>
      <c r="B31" s="102"/>
      <c r="C31" s="102"/>
    </row>
    <row r="32" spans="1:7" ht="18.600000000000001" customHeight="1">
      <c r="A32" s="112" t="s">
        <v>126</v>
      </c>
      <c r="B32" s="102">
        <v>0</v>
      </c>
      <c r="C32" s="102">
        <v>3824000</v>
      </c>
    </row>
    <row r="33" spans="1:3">
      <c r="A33" s="50" t="s">
        <v>139</v>
      </c>
      <c r="B33" s="51" t="e">
        <f>SUM(B5:B6)</f>
        <v>#REF!</v>
      </c>
      <c r="C33" s="51">
        <f>SUM(C5:C6)</f>
        <v>66887000</v>
      </c>
    </row>
    <row r="34" spans="1:3">
      <c r="A34" s="112" t="s">
        <v>140</v>
      </c>
      <c r="B34" s="153" t="e">
        <f>-#REF!-#REF!</f>
        <v>#REF!</v>
      </c>
      <c r="C34" s="100">
        <v>-1769000</v>
      </c>
    </row>
    <row r="35" spans="1:3">
      <c r="A35" s="112" t="s">
        <v>141</v>
      </c>
      <c r="B35" s="153">
        <f>-RZIS_s!C22+Bilans_s!D20-Bilans_s!C20+Bilans_s!C51-Bilans_s!D51</f>
        <v>-10925000</v>
      </c>
      <c r="C35" s="100">
        <v>-9963000</v>
      </c>
    </row>
    <row r="36" spans="1:3" ht="19.5" customHeight="1">
      <c r="A36" s="52" t="s">
        <v>142</v>
      </c>
      <c r="B36" s="36" t="e">
        <f>SUM(B33:B35)</f>
        <v>#REF!</v>
      </c>
      <c r="C36" s="36">
        <f>SUM(C33:C35)</f>
        <v>55155000</v>
      </c>
    </row>
    <row r="37" spans="1:3" s="14" customFormat="1" ht="51.75" customHeight="1">
      <c r="A37" s="241" t="s">
        <v>143</v>
      </c>
      <c r="B37" s="241"/>
      <c r="C37" s="241"/>
    </row>
    <row r="38" spans="1:3">
      <c r="A38" s="240"/>
      <c r="B38" s="239" t="s">
        <v>61</v>
      </c>
      <c r="C38" s="239"/>
    </row>
    <row r="39" spans="1:3" s="80" customFormat="1" ht="70.5" customHeight="1">
      <c r="A39" s="240"/>
      <c r="B39" s="199" t="s">
        <v>109</v>
      </c>
      <c r="C39" s="199" t="s">
        <v>144</v>
      </c>
    </row>
    <row r="40" spans="1:3" s="80" customFormat="1" ht="15" customHeight="1">
      <c r="A40" s="81" t="s">
        <v>145</v>
      </c>
      <c r="B40" s="86"/>
      <c r="C40" s="86"/>
    </row>
    <row r="41" spans="1:3" hidden="1">
      <c r="A41" s="112" t="s">
        <v>146</v>
      </c>
      <c r="B41" s="100"/>
      <c r="C41" s="102"/>
    </row>
    <row r="42" spans="1:3" hidden="1">
      <c r="A42" s="112" t="s">
        <v>147</v>
      </c>
      <c r="B42" s="100"/>
      <c r="C42" s="113"/>
    </row>
    <row r="43" spans="1:3" hidden="1">
      <c r="A43" s="112" t="s">
        <v>148</v>
      </c>
      <c r="B43" s="100"/>
      <c r="C43" s="102"/>
    </row>
    <row r="44" spans="1:3" ht="27.75" customHeight="1">
      <c r="A44" s="110" t="s">
        <v>149</v>
      </c>
      <c r="B44" s="102">
        <v>-181866000</v>
      </c>
      <c r="C44" s="102">
        <v>-8316000</v>
      </c>
    </row>
    <row r="45" spans="1:3" hidden="1">
      <c r="A45" s="112" t="s">
        <v>150</v>
      </c>
      <c r="B45" s="102"/>
      <c r="C45" s="100"/>
    </row>
    <row r="46" spans="1:3" hidden="1">
      <c r="A46" s="112" t="s">
        <v>151</v>
      </c>
      <c r="B46" s="153"/>
      <c r="C46" s="102"/>
    </row>
    <row r="47" spans="1:3" hidden="1">
      <c r="A47" s="112" t="s">
        <v>152</v>
      </c>
      <c r="B47" s="153"/>
      <c r="C47" s="102"/>
    </row>
    <row r="48" spans="1:3" hidden="1">
      <c r="A48" s="112" t="s">
        <v>153</v>
      </c>
      <c r="B48" s="153"/>
      <c r="C48" s="102">
        <v>0</v>
      </c>
    </row>
    <row r="49" spans="1:4" hidden="1">
      <c r="A49" s="112" t="s">
        <v>154</v>
      </c>
      <c r="B49" s="153"/>
      <c r="C49" s="102"/>
    </row>
    <row r="50" spans="1:4" hidden="1">
      <c r="A50" s="112" t="s">
        <v>155</v>
      </c>
      <c r="B50" s="153"/>
      <c r="C50" s="102"/>
    </row>
    <row r="51" spans="1:4" hidden="1">
      <c r="A51" s="112" t="s">
        <v>156</v>
      </c>
      <c r="B51" s="153"/>
      <c r="C51" s="102"/>
    </row>
    <row r="52" spans="1:4">
      <c r="A52" s="112" t="s">
        <v>157</v>
      </c>
      <c r="B52" s="102">
        <v>-6852000</v>
      </c>
      <c r="C52" s="102">
        <v>-2627000</v>
      </c>
      <c r="D52" s="15"/>
    </row>
    <row r="53" spans="1:4">
      <c r="A53" s="110" t="s">
        <v>158</v>
      </c>
      <c r="B53" s="102">
        <v>826000</v>
      </c>
      <c r="C53" s="102">
        <v>640000</v>
      </c>
    </row>
    <row r="54" spans="1:4" ht="26.45" customHeight="1">
      <c r="A54" s="110" t="s">
        <v>159</v>
      </c>
      <c r="B54" s="153">
        <v>-5622000</v>
      </c>
      <c r="C54" s="102">
        <v>-9468000</v>
      </c>
    </row>
    <row r="55" spans="1:4" hidden="1">
      <c r="A55" s="112" t="s">
        <v>160</v>
      </c>
      <c r="B55" s="102"/>
      <c r="C55" s="102"/>
    </row>
    <row r="56" spans="1:4" ht="21.95" hidden="1" customHeight="1">
      <c r="A56" s="112" t="s">
        <v>161</v>
      </c>
      <c r="B56" s="102"/>
      <c r="C56" s="102"/>
    </row>
    <row r="57" spans="1:4" ht="28.5" customHeight="1">
      <c r="A57" s="52" t="s">
        <v>162</v>
      </c>
      <c r="B57" s="51">
        <v>-193514000</v>
      </c>
      <c r="C57" s="51">
        <v>-19771000</v>
      </c>
    </row>
    <row r="58" spans="1:4" s="80" customFormat="1">
      <c r="A58" s="81" t="s">
        <v>163</v>
      </c>
      <c r="B58" s="83"/>
      <c r="C58" s="84"/>
    </row>
    <row r="59" spans="1:4" hidden="1">
      <c r="A59" s="112" t="s">
        <v>164</v>
      </c>
      <c r="B59" s="102"/>
      <c r="C59" s="102"/>
    </row>
    <row r="60" spans="1:4">
      <c r="A60" s="112" t="s">
        <v>154</v>
      </c>
      <c r="B60" s="102">
        <v>0</v>
      </c>
      <c r="C60" s="102">
        <v>-12356000</v>
      </c>
    </row>
    <row r="61" spans="1:4" ht="21.95" customHeight="1">
      <c r="A61" s="110" t="s">
        <v>165</v>
      </c>
      <c r="B61" s="102">
        <v>-17656000</v>
      </c>
      <c r="C61" s="102">
        <v>-3593000</v>
      </c>
    </row>
    <row r="62" spans="1:4">
      <c r="A62" s="112" t="s">
        <v>166</v>
      </c>
      <c r="B62" s="153">
        <v>-1933000</v>
      </c>
      <c r="C62" s="102">
        <v>-3643000</v>
      </c>
    </row>
    <row r="63" spans="1:4" ht="21" customHeight="1">
      <c r="A63" s="110" t="s">
        <v>167</v>
      </c>
      <c r="B63" s="153">
        <v>30000</v>
      </c>
      <c r="C63" s="102">
        <v>0</v>
      </c>
    </row>
    <row r="64" spans="1:4">
      <c r="A64" s="112" t="s">
        <v>168</v>
      </c>
      <c r="B64" s="153">
        <v>133303000</v>
      </c>
      <c r="C64" s="102">
        <v>14450000</v>
      </c>
    </row>
    <row r="65" spans="1:7" hidden="1">
      <c r="A65" s="112" t="s">
        <v>169</v>
      </c>
      <c r="B65" s="153"/>
      <c r="C65" s="102"/>
    </row>
    <row r="66" spans="1:7" ht="23.45" customHeight="1">
      <c r="A66" s="112" t="s">
        <v>170</v>
      </c>
      <c r="B66" s="102">
        <v>-7300000</v>
      </c>
      <c r="C66" s="102">
        <v>-6732000</v>
      </c>
      <c r="G66" s="1"/>
    </row>
    <row r="67" spans="1:7" ht="27.75" customHeight="1">
      <c r="A67" s="52" t="s">
        <v>171</v>
      </c>
      <c r="B67" s="160">
        <v>106444000</v>
      </c>
      <c r="C67" s="51">
        <v>-11874000</v>
      </c>
    </row>
    <row r="68" spans="1:7">
      <c r="A68" s="114" t="s">
        <v>172</v>
      </c>
      <c r="B68" s="102">
        <v>-9560000</v>
      </c>
      <c r="C68" s="102">
        <v>23510000</v>
      </c>
    </row>
    <row r="69" spans="1:7" ht="17.45" customHeight="1">
      <c r="A69" s="101" t="s">
        <v>173</v>
      </c>
      <c r="B69" s="102">
        <v>112916000</v>
      </c>
      <c r="C69" s="102">
        <v>89406000</v>
      </c>
    </row>
    <row r="70" spans="1:7" ht="17.45" hidden="1" customHeight="1">
      <c r="A70" s="101" t="s">
        <v>174</v>
      </c>
      <c r="B70" s="102"/>
      <c r="C70" s="100"/>
    </row>
    <row r="71" spans="1:7" hidden="1">
      <c r="A71" s="101" t="s">
        <v>175</v>
      </c>
      <c r="B71" s="100"/>
      <c r="C71" s="100"/>
    </row>
    <row r="72" spans="1:7" hidden="1">
      <c r="A72" s="101" t="s">
        <v>176</v>
      </c>
      <c r="B72" s="100"/>
      <c r="C72" s="100"/>
    </row>
    <row r="73" spans="1:7" s="80" customFormat="1" ht="32.25" customHeight="1">
      <c r="A73" s="79" t="s">
        <v>177</v>
      </c>
      <c r="B73" s="87">
        <v>103356000</v>
      </c>
      <c r="C73" s="83">
        <v>112916000</v>
      </c>
      <c r="D73" s="88"/>
      <c r="E73" s="88"/>
      <c r="F73" s="88"/>
    </row>
    <row r="74" spans="1:7" ht="15" customHeight="1">
      <c r="A74" s="115"/>
      <c r="B74" s="34"/>
      <c r="C74" s="34"/>
    </row>
    <row r="75" spans="1:7" ht="26.25" customHeight="1">
      <c r="B75" s="1"/>
      <c r="C75" s="102"/>
      <c r="D75" s="9"/>
      <c r="E75" s="9"/>
    </row>
    <row r="76" spans="1:7" ht="23.45" customHeight="1">
      <c r="B76" s="1"/>
      <c r="C76" s="1"/>
      <c r="D76" s="1"/>
    </row>
    <row r="77" spans="1:7" ht="27" customHeight="1">
      <c r="A77" s="5"/>
      <c r="C77" s="1"/>
    </row>
    <row r="78" spans="1:7" ht="18" customHeight="1">
      <c r="B78" s="9"/>
      <c r="C78" s="9"/>
    </row>
  </sheetData>
  <mergeCells count="6">
    <mergeCell ref="A1:C1"/>
    <mergeCell ref="A2:A3"/>
    <mergeCell ref="B2:C2"/>
    <mergeCell ref="A38:A39"/>
    <mergeCell ref="B38:C38"/>
    <mergeCell ref="A37:C37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&amp;L&amp;"Montserrat,Standardowy"&amp;7&amp;K000000Skrócone śródroczne skonsolidowane sprawozdanie finansowe Grupy Ailleron SA za okres od 1 stycznia 2024 r. do 31 grudnia 2024 r. 
(wszystkie kwoty wyrażone są w tysiącach PLN o ile nie wskazano inaczej)</oddHeader>
    <oddFooter>&amp;C&amp;P</oddFooter>
  </headerFooter>
  <rowBreaks count="1" manualBreakCount="1">
    <brk id="3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2D050"/>
    <pageSetUpPr fitToPage="1"/>
  </sheetPr>
  <dimension ref="A1:R28"/>
  <sheetViews>
    <sheetView showGridLines="0" view="pageBreakPreview" topLeftCell="D1" zoomScaleNormal="100" zoomScaleSheetLayoutView="100" workbookViewId="0">
      <selection activeCell="I20" sqref="I20"/>
    </sheetView>
  </sheetViews>
  <sheetFormatPr defaultColWidth="9.1328125" defaultRowHeight="16.899999999999999"/>
  <cols>
    <col min="1" max="1" width="48.59765625" style="16" customWidth="1"/>
    <col min="2" max="8" width="13.73046875" style="16" customWidth="1"/>
    <col min="9" max="9" width="12.73046875" style="16" customWidth="1"/>
    <col min="10" max="10" width="11.59765625" style="16" bestFit="1" customWidth="1"/>
    <col min="11" max="11" width="12.59765625" style="16" bestFit="1" customWidth="1"/>
    <col min="12" max="12" width="9.3984375" style="16" bestFit="1" customWidth="1"/>
    <col min="13" max="14" width="12.59765625" style="16" bestFit="1" customWidth="1"/>
    <col min="15" max="15" width="10" style="16" bestFit="1" customWidth="1"/>
    <col min="16" max="17" width="9.1328125" style="16"/>
    <col min="18" max="18" width="9.86328125" style="16" bestFit="1" customWidth="1"/>
    <col min="19" max="16384" width="9.1328125" style="16"/>
  </cols>
  <sheetData>
    <row r="1" spans="1:18" ht="39.950000000000003" customHeight="1">
      <c r="A1" s="227" t="s">
        <v>178</v>
      </c>
      <c r="B1" s="227"/>
      <c r="C1" s="227"/>
      <c r="D1" s="227"/>
      <c r="E1" s="227"/>
      <c r="F1" s="227"/>
      <c r="G1" s="227"/>
      <c r="H1" s="227"/>
      <c r="I1" s="227"/>
      <c r="J1" s="53"/>
      <c r="K1" s="53"/>
      <c r="L1" s="53"/>
      <c r="M1" s="23"/>
      <c r="N1" s="23"/>
    </row>
    <row r="2" spans="1:18" s="17" customFormat="1" ht="13.9">
      <c r="A2" s="242"/>
      <c r="B2" s="244" t="s">
        <v>61</v>
      </c>
      <c r="C2" s="239"/>
      <c r="D2" s="239"/>
      <c r="E2" s="239"/>
      <c r="F2" s="239"/>
      <c r="G2" s="239"/>
      <c r="H2" s="239"/>
      <c r="I2" s="239"/>
      <c r="J2" s="54"/>
      <c r="K2" s="55"/>
      <c r="L2" s="55"/>
    </row>
    <row r="3" spans="1:18" s="20" customFormat="1" ht="88.5" customHeight="1">
      <c r="A3" s="243"/>
      <c r="B3" s="217" t="s">
        <v>30</v>
      </c>
      <c r="C3" s="217" t="s">
        <v>179</v>
      </c>
      <c r="D3" s="217" t="s">
        <v>32</v>
      </c>
      <c r="E3" s="217" t="s">
        <v>33</v>
      </c>
      <c r="F3" s="217" t="s">
        <v>180</v>
      </c>
      <c r="G3" s="217" t="s">
        <v>181</v>
      </c>
      <c r="H3" s="217" t="s">
        <v>35</v>
      </c>
      <c r="I3" s="218" t="s">
        <v>182</v>
      </c>
      <c r="J3" s="56"/>
      <c r="K3" s="56"/>
      <c r="L3" s="56"/>
    </row>
    <row r="4" spans="1:18" s="17" customFormat="1" ht="15" customHeight="1">
      <c r="A4" s="72" t="s">
        <v>183</v>
      </c>
      <c r="B4" s="59">
        <v>3707</v>
      </c>
      <c r="C4" s="59">
        <v>38412</v>
      </c>
      <c r="D4" s="59">
        <v>1253</v>
      </c>
      <c r="E4" s="59">
        <v>43804</v>
      </c>
      <c r="F4" s="59">
        <v>-3032</v>
      </c>
      <c r="G4" s="59">
        <v>84144</v>
      </c>
      <c r="H4" s="165">
        <v>125400</v>
      </c>
      <c r="I4" s="59">
        <v>209544</v>
      </c>
      <c r="J4" s="55"/>
      <c r="K4" s="55"/>
      <c r="L4" s="55"/>
    </row>
    <row r="5" spans="1:18" s="17" customFormat="1" ht="15" customHeight="1">
      <c r="A5" s="72" t="s">
        <v>184</v>
      </c>
      <c r="B5" s="117">
        <v>0</v>
      </c>
      <c r="C5" s="117">
        <v>0</v>
      </c>
      <c r="D5" s="117">
        <v>0</v>
      </c>
      <c r="E5" s="117">
        <v>24079</v>
      </c>
      <c r="F5" s="117">
        <v>0</v>
      </c>
      <c r="G5" s="64">
        <v>24079</v>
      </c>
      <c r="H5" s="117">
        <v>31494</v>
      </c>
      <c r="I5" s="167">
        <v>55573</v>
      </c>
      <c r="J5" s="70"/>
      <c r="K5" s="193"/>
      <c r="L5" s="55"/>
    </row>
    <row r="6" spans="1:18" s="17" customFormat="1" ht="15" customHeight="1">
      <c r="A6" s="118" t="s">
        <v>185</v>
      </c>
      <c r="B6" s="117">
        <v>0</v>
      </c>
      <c r="C6" s="117">
        <v>0</v>
      </c>
      <c r="D6" s="117">
        <v>0</v>
      </c>
      <c r="E6" s="117">
        <v>0</v>
      </c>
      <c r="F6" s="189">
        <v>757</v>
      </c>
      <c r="G6" s="189">
        <v>757</v>
      </c>
      <c r="H6" s="190">
        <v>-187</v>
      </c>
      <c r="I6" s="183">
        <v>570</v>
      </c>
      <c r="J6" s="70"/>
      <c r="K6" s="193"/>
      <c r="L6" s="55"/>
    </row>
    <row r="7" spans="1:18" s="17" customFormat="1" ht="15" customHeight="1">
      <c r="A7" s="187" t="s">
        <v>186</v>
      </c>
      <c r="B7" s="64">
        <v>0</v>
      </c>
      <c r="C7" s="64">
        <v>0</v>
      </c>
      <c r="D7" s="64">
        <v>0</v>
      </c>
      <c r="E7" s="64">
        <v>0</v>
      </c>
      <c r="F7" s="64">
        <v>0</v>
      </c>
      <c r="G7" s="64"/>
      <c r="H7" s="188">
        <v>2326</v>
      </c>
      <c r="I7" s="166">
        <v>2326</v>
      </c>
      <c r="J7" s="70"/>
      <c r="K7" s="193"/>
      <c r="L7" s="55"/>
    </row>
    <row r="8" spans="1:18" s="17" customFormat="1" ht="15" customHeight="1">
      <c r="A8" s="66" t="s">
        <v>187</v>
      </c>
      <c r="B8" s="68">
        <v>0</v>
      </c>
      <c r="C8" s="68">
        <v>0</v>
      </c>
      <c r="D8" s="68">
        <v>0</v>
      </c>
      <c r="E8" s="68">
        <v>24079</v>
      </c>
      <c r="F8" s="68">
        <v>757</v>
      </c>
      <c r="G8" s="68">
        <v>24836</v>
      </c>
      <c r="H8" s="163">
        <v>31307</v>
      </c>
      <c r="I8" s="182">
        <v>56143</v>
      </c>
      <c r="J8" s="70"/>
      <c r="K8" s="193"/>
      <c r="L8" s="55"/>
    </row>
    <row r="9" spans="1:18" s="17" customFormat="1" ht="15" customHeight="1">
      <c r="A9" s="118" t="s">
        <v>188</v>
      </c>
      <c r="B9" s="117">
        <v>0</v>
      </c>
      <c r="C9" s="117">
        <v>0</v>
      </c>
      <c r="D9" s="117">
        <v>0</v>
      </c>
      <c r="E9" s="117">
        <v>-6345</v>
      </c>
      <c r="F9" s="117">
        <v>0</v>
      </c>
      <c r="G9" s="117">
        <v>-6345</v>
      </c>
      <c r="H9" s="117">
        <v>0</v>
      </c>
      <c r="I9" s="166">
        <v>-6345</v>
      </c>
      <c r="J9" s="70"/>
      <c r="K9" s="193"/>
      <c r="L9" s="55"/>
    </row>
    <row r="10" spans="1:18" s="17" customFormat="1" ht="15" customHeight="1">
      <c r="A10" s="118" t="s">
        <v>189</v>
      </c>
      <c r="B10" s="117">
        <v>0</v>
      </c>
      <c r="C10" s="117">
        <v>0</v>
      </c>
      <c r="D10" s="117">
        <v>994</v>
      </c>
      <c r="E10" s="117">
        <v>0</v>
      </c>
      <c r="F10" s="117">
        <v>0</v>
      </c>
      <c r="G10" s="117">
        <v>994</v>
      </c>
      <c r="H10" s="117">
        <v>0</v>
      </c>
      <c r="I10" s="166">
        <v>994</v>
      </c>
      <c r="J10" s="55"/>
      <c r="K10" s="55"/>
      <c r="L10" s="55"/>
    </row>
    <row r="11" spans="1:18" s="17" customFormat="1" ht="15" customHeight="1">
      <c r="A11" s="179" t="s">
        <v>190</v>
      </c>
      <c r="B11" s="59">
        <v>0</v>
      </c>
      <c r="C11" s="59">
        <v>0</v>
      </c>
      <c r="D11" s="59">
        <v>994</v>
      </c>
      <c r="E11" s="59">
        <v>17734</v>
      </c>
      <c r="F11" s="59">
        <v>757</v>
      </c>
      <c r="G11" s="59">
        <v>19485</v>
      </c>
      <c r="H11" s="59">
        <v>33633</v>
      </c>
      <c r="I11" s="177">
        <v>53118</v>
      </c>
      <c r="J11" s="55"/>
      <c r="K11" s="55"/>
      <c r="L11" s="55"/>
    </row>
    <row r="12" spans="1:18" s="17" customFormat="1" ht="15" customHeight="1">
      <c r="A12" s="178" t="s">
        <v>191</v>
      </c>
      <c r="B12" s="59">
        <v>3707</v>
      </c>
      <c r="C12" s="59">
        <v>38412</v>
      </c>
      <c r="D12" s="59">
        <v>2247</v>
      </c>
      <c r="E12" s="59">
        <v>61538</v>
      </c>
      <c r="F12" s="59">
        <v>-2275</v>
      </c>
      <c r="G12" s="59">
        <v>103629</v>
      </c>
      <c r="H12" s="165">
        <v>159033</v>
      </c>
      <c r="I12" s="59">
        <v>262662</v>
      </c>
      <c r="J12" s="70"/>
      <c r="K12" s="70"/>
      <c r="L12" s="55"/>
      <c r="M12" s="18"/>
      <c r="N12" s="18"/>
      <c r="O12" s="18"/>
    </row>
    <row r="13" spans="1:18" s="17" customFormat="1" ht="28.5" customHeight="1">
      <c r="A13" s="71"/>
      <c r="B13" s="164"/>
      <c r="C13" s="164"/>
      <c r="D13" s="164"/>
      <c r="E13" s="164"/>
      <c r="F13" s="164"/>
      <c r="G13" s="164"/>
      <c r="H13" s="164"/>
      <c r="I13" s="164"/>
      <c r="J13" s="55"/>
      <c r="K13" s="55"/>
      <c r="L13" s="55"/>
      <c r="R13" s="19"/>
    </row>
    <row r="14" spans="1:18" s="17" customFormat="1" ht="15" customHeight="1">
      <c r="A14" s="74" t="s">
        <v>192</v>
      </c>
      <c r="B14" s="59">
        <v>3707</v>
      </c>
      <c r="C14" s="59">
        <v>38412</v>
      </c>
      <c r="D14" s="59">
        <v>737</v>
      </c>
      <c r="E14" s="59">
        <v>23728</v>
      </c>
      <c r="F14" s="59">
        <v>537</v>
      </c>
      <c r="G14" s="59">
        <v>67121</v>
      </c>
      <c r="H14" s="165">
        <v>115355</v>
      </c>
      <c r="I14" s="73">
        <v>182476</v>
      </c>
      <c r="J14" s="55"/>
      <c r="K14" s="55"/>
      <c r="L14" s="55"/>
    </row>
    <row r="15" spans="1:18" s="17" customFormat="1" ht="15" customHeight="1">
      <c r="A15" s="72" t="s">
        <v>184</v>
      </c>
      <c r="B15" s="64">
        <v>0</v>
      </c>
      <c r="C15" s="117">
        <v>0</v>
      </c>
      <c r="D15" s="64">
        <v>0</v>
      </c>
      <c r="E15" s="117">
        <v>3532</v>
      </c>
      <c r="F15" s="64">
        <v>0</v>
      </c>
      <c r="G15" s="64">
        <v>3532</v>
      </c>
      <c r="H15" s="215">
        <v>17353</v>
      </c>
      <c r="I15" s="167">
        <v>20885</v>
      </c>
      <c r="J15" s="55"/>
      <c r="K15" s="55"/>
      <c r="L15" s="55"/>
    </row>
    <row r="16" spans="1:18" s="17" customFormat="1" ht="15" customHeight="1">
      <c r="A16" s="66" t="s">
        <v>185</v>
      </c>
      <c r="B16" s="67">
        <v>0</v>
      </c>
      <c r="C16" s="67">
        <v>0</v>
      </c>
      <c r="D16" s="116">
        <v>0</v>
      </c>
      <c r="E16" s="67">
        <v>0</v>
      </c>
      <c r="F16" s="117">
        <v>-3569</v>
      </c>
      <c r="G16" s="67">
        <v>-3569</v>
      </c>
      <c r="H16" s="69">
        <v>-3500</v>
      </c>
      <c r="I16" s="116">
        <v>-7069</v>
      </c>
      <c r="J16" s="55"/>
      <c r="K16" s="55"/>
      <c r="L16" s="55"/>
    </row>
    <row r="17" spans="1:18" s="17" customFormat="1" ht="15" customHeight="1">
      <c r="A17" s="66" t="s">
        <v>187</v>
      </c>
      <c r="B17" s="58">
        <v>0</v>
      </c>
      <c r="C17" s="58">
        <v>0</v>
      </c>
      <c r="D17" s="58">
        <v>0</v>
      </c>
      <c r="E17" s="58">
        <v>3532</v>
      </c>
      <c r="F17" s="59">
        <v>-3569</v>
      </c>
      <c r="G17" s="58">
        <v>-37</v>
      </c>
      <c r="H17" s="60">
        <v>13853</v>
      </c>
      <c r="I17" s="57">
        <v>13816</v>
      </c>
      <c r="J17" s="55"/>
      <c r="K17" s="55"/>
      <c r="L17" s="55"/>
    </row>
    <row r="18" spans="1:18" s="17" customFormat="1" ht="15" customHeight="1">
      <c r="A18" s="118" t="s">
        <v>188</v>
      </c>
      <c r="B18" s="116">
        <v>0</v>
      </c>
      <c r="C18" s="116">
        <v>0</v>
      </c>
      <c r="D18" s="116">
        <v>0</v>
      </c>
      <c r="E18" s="116">
        <v>28899</v>
      </c>
      <c r="F18" s="117">
        <v>0</v>
      </c>
      <c r="G18" s="116">
        <v>28899</v>
      </c>
      <c r="H18" s="61">
        <v>-3808</v>
      </c>
      <c r="I18" s="116">
        <v>25091</v>
      </c>
      <c r="J18" s="55"/>
      <c r="K18" s="55"/>
      <c r="L18" s="55"/>
    </row>
    <row r="19" spans="1:18" s="17" customFormat="1" ht="15" customHeight="1">
      <c r="A19" s="118" t="s">
        <v>189</v>
      </c>
      <c r="B19" s="116">
        <v>0</v>
      </c>
      <c r="C19" s="116">
        <v>0</v>
      </c>
      <c r="D19" s="116">
        <v>516</v>
      </c>
      <c r="E19" s="116">
        <v>0</v>
      </c>
      <c r="F19" s="117">
        <v>0</v>
      </c>
      <c r="G19" s="116">
        <v>516</v>
      </c>
      <c r="H19" s="61">
        <v>0</v>
      </c>
      <c r="I19" s="65">
        <v>516</v>
      </c>
      <c r="J19" s="55"/>
      <c r="K19" s="55"/>
      <c r="L19" s="55"/>
    </row>
    <row r="20" spans="1:18" s="17" customFormat="1" ht="15" customHeight="1">
      <c r="A20" s="66" t="s">
        <v>193</v>
      </c>
      <c r="B20" s="116">
        <v>0</v>
      </c>
      <c r="C20" s="67">
        <v>0</v>
      </c>
      <c r="D20" s="67">
        <v>0</v>
      </c>
      <c r="E20" s="116">
        <v>-12355</v>
      </c>
      <c r="F20" s="68">
        <v>0</v>
      </c>
      <c r="G20" s="67">
        <v>-12355</v>
      </c>
      <c r="H20" s="69">
        <v>0</v>
      </c>
      <c r="I20" s="65">
        <v>-12355</v>
      </c>
      <c r="J20" s="55"/>
      <c r="K20" s="55"/>
      <c r="L20" s="55"/>
    </row>
    <row r="21" spans="1:18" s="17" customFormat="1" ht="15" customHeight="1">
      <c r="A21" s="118" t="s">
        <v>190</v>
      </c>
      <c r="B21" s="59">
        <v>0</v>
      </c>
      <c r="C21" s="59">
        <v>0</v>
      </c>
      <c r="D21" s="59">
        <v>516</v>
      </c>
      <c r="E21" s="59">
        <v>20076</v>
      </c>
      <c r="F21" s="59">
        <v>-3569</v>
      </c>
      <c r="G21" s="59">
        <v>17023</v>
      </c>
      <c r="H21" s="59">
        <v>10045</v>
      </c>
      <c r="I21" s="73">
        <v>27068</v>
      </c>
      <c r="J21" s="55"/>
      <c r="K21" s="55"/>
      <c r="L21" s="55"/>
    </row>
    <row r="22" spans="1:18" s="17" customFormat="1" ht="15" customHeight="1">
      <c r="A22" s="82" t="s">
        <v>194</v>
      </c>
      <c r="B22" s="117">
        <v>3707</v>
      </c>
      <c r="C22" s="117">
        <v>38412</v>
      </c>
      <c r="D22" s="117">
        <v>1253</v>
      </c>
      <c r="E22" s="117">
        <v>43804</v>
      </c>
      <c r="F22" s="59">
        <v>-3032</v>
      </c>
      <c r="G22" s="59">
        <v>84144</v>
      </c>
      <c r="H22" s="163">
        <v>125400</v>
      </c>
      <c r="I22" s="117">
        <v>209544</v>
      </c>
      <c r="J22" s="70"/>
      <c r="K22" s="70"/>
      <c r="L22" s="55"/>
      <c r="M22" s="18"/>
      <c r="N22" s="18"/>
    </row>
    <row r="23" spans="1:18" s="17" customFormat="1" ht="28.5" customHeight="1">
      <c r="A23" s="180"/>
      <c r="B23" s="164"/>
      <c r="C23" s="164"/>
      <c r="D23" s="164"/>
      <c r="E23" s="164"/>
      <c r="F23" s="164"/>
      <c r="G23" s="164"/>
      <c r="H23" s="164"/>
      <c r="I23" s="164"/>
      <c r="J23" s="55"/>
      <c r="K23" s="55"/>
      <c r="L23" s="55"/>
      <c r="R23" s="19"/>
    </row>
    <row r="24" spans="1:18">
      <c r="K24" s="34"/>
      <c r="L24" s="34"/>
    </row>
    <row r="25" spans="1:18">
      <c r="A25" s="34"/>
      <c r="B25" s="39"/>
      <c r="C25" s="39"/>
      <c r="D25" s="39"/>
      <c r="E25" s="39"/>
      <c r="F25" s="39"/>
      <c r="G25" s="39"/>
      <c r="H25" s="39"/>
      <c r="I25" s="39"/>
      <c r="J25" s="34"/>
      <c r="K25" s="34"/>
      <c r="L25" s="34"/>
    </row>
    <row r="26" spans="1:18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8">
      <c r="A27" s="34"/>
      <c r="B27" s="194"/>
      <c r="C27" s="194"/>
      <c r="D27" s="194"/>
      <c r="E27" s="194"/>
      <c r="F27" s="194"/>
      <c r="G27" s="194"/>
      <c r="H27" s="194"/>
      <c r="I27" s="194"/>
      <c r="J27" s="34"/>
      <c r="K27" s="34"/>
      <c r="L27" s="34"/>
    </row>
    <row r="28" spans="1:18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55" fitToHeight="0" orientation="portrait" r:id="rId1"/>
  <headerFooter>
    <oddHeader>&amp;L&amp;"Montserrat,Standardowy"&amp;7&amp;K000000Skrócone śródroczne skonsolidowane sprawozdanie finansowe Grupy Ailleron SA za okres od 1 stycznia 2024 r. do 31 grudnia 2024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D64"/>
  <sheetViews>
    <sheetView showGridLines="0" view="pageBreakPreview" zoomScaleNormal="100" zoomScaleSheetLayoutView="100" workbookViewId="0">
      <selection activeCell="E1" sqref="E1:K1048576"/>
    </sheetView>
  </sheetViews>
  <sheetFormatPr defaultColWidth="8.59765625" defaultRowHeight="14.25"/>
  <cols>
    <col min="1" max="1" width="54" customWidth="1"/>
    <col min="2" max="2" width="9.59765625" style="11" customWidth="1"/>
    <col min="3" max="4" width="15.1328125" customWidth="1"/>
  </cols>
  <sheetData>
    <row r="1" spans="1:4" s="7" customFormat="1" ht="86.25" customHeight="1">
      <c r="A1" s="224" t="s">
        <v>199</v>
      </c>
      <c r="B1" s="225"/>
      <c r="C1" s="225"/>
      <c r="D1" s="225"/>
    </row>
    <row r="2" spans="1:4" s="3" customFormat="1" ht="70.5" customHeight="1">
      <c r="A2" s="226" t="s">
        <v>1</v>
      </c>
      <c r="B2" s="226"/>
      <c r="C2" s="226"/>
      <c r="D2" s="226"/>
    </row>
    <row r="3" spans="1:4" ht="30" customHeight="1">
      <c r="A3" s="227" t="s">
        <v>200</v>
      </c>
      <c r="B3" s="227"/>
      <c r="C3" s="227"/>
      <c r="D3" s="227"/>
    </row>
    <row r="4" spans="1:4">
      <c r="A4" s="219" t="s">
        <v>3</v>
      </c>
      <c r="B4" s="221" t="s">
        <v>4</v>
      </c>
      <c r="C4" s="223" t="s">
        <v>5</v>
      </c>
      <c r="D4" s="223"/>
    </row>
    <row r="5" spans="1:4" ht="66" customHeight="1">
      <c r="A5" s="220"/>
      <c r="B5" s="222"/>
      <c r="C5" s="216" t="s">
        <v>201</v>
      </c>
      <c r="D5" s="216" t="s">
        <v>7</v>
      </c>
    </row>
    <row r="6" spans="1:4" ht="15.95" customHeight="1">
      <c r="A6" s="134" t="s">
        <v>8</v>
      </c>
      <c r="B6" s="136"/>
      <c r="C6" s="28">
        <v>92391000</v>
      </c>
      <c r="D6" s="28">
        <v>98969000</v>
      </c>
    </row>
    <row r="7" spans="1:4" ht="15" customHeight="1">
      <c r="A7" s="130" t="s">
        <v>9</v>
      </c>
      <c r="B7" s="127"/>
      <c r="C7" s="89">
        <v>19231000</v>
      </c>
      <c r="D7" s="89">
        <v>20147000</v>
      </c>
    </row>
    <row r="8" spans="1:4" ht="15" hidden="1" customHeight="1">
      <c r="A8" s="130" t="s">
        <v>10</v>
      </c>
      <c r="B8" s="127">
        <v>13</v>
      </c>
      <c r="C8" s="89"/>
      <c r="D8" s="89"/>
    </row>
    <row r="9" spans="1:4" ht="15" customHeight="1">
      <c r="A9" s="130" t="s">
        <v>11</v>
      </c>
      <c r="B9" s="127"/>
      <c r="C9" s="89">
        <v>27491000</v>
      </c>
      <c r="D9" s="89">
        <v>31676000</v>
      </c>
    </row>
    <row r="10" spans="1:4" ht="15" customHeight="1">
      <c r="A10" s="130" t="s">
        <v>12</v>
      </c>
      <c r="B10" s="127"/>
      <c r="C10" s="90">
        <v>30696000</v>
      </c>
      <c r="D10" s="90">
        <v>30693000</v>
      </c>
    </row>
    <row r="11" spans="1:4" ht="15" hidden="1" customHeight="1">
      <c r="A11" s="130"/>
      <c r="B11" s="127"/>
      <c r="C11" s="90"/>
      <c r="D11" s="90"/>
    </row>
    <row r="12" spans="1:4" ht="15" customHeight="1">
      <c r="A12" s="130" t="s">
        <v>202</v>
      </c>
      <c r="B12" s="127"/>
      <c r="C12" s="90">
        <v>14644000</v>
      </c>
      <c r="D12" s="90">
        <v>16254000</v>
      </c>
    </row>
    <row r="13" spans="1:4" ht="15" hidden="1" customHeight="1">
      <c r="A13" s="130" t="s">
        <v>13</v>
      </c>
      <c r="B13" s="127"/>
      <c r="C13" s="90"/>
      <c r="D13" s="90"/>
    </row>
    <row r="14" spans="1:4" ht="15" customHeight="1">
      <c r="A14" s="130" t="s">
        <v>14</v>
      </c>
      <c r="B14" s="127"/>
      <c r="C14" s="90">
        <v>191000</v>
      </c>
      <c r="D14" s="90">
        <v>0</v>
      </c>
    </row>
    <row r="15" spans="1:4" ht="15" customHeight="1">
      <c r="A15" s="130" t="s">
        <v>15</v>
      </c>
      <c r="B15" s="137"/>
      <c r="C15" s="90">
        <v>138000</v>
      </c>
      <c r="D15" s="90">
        <v>199000</v>
      </c>
    </row>
    <row r="16" spans="1:4" ht="15.95" customHeight="1">
      <c r="A16" s="135" t="s">
        <v>16</v>
      </c>
      <c r="B16" s="138"/>
      <c r="C16" s="168">
        <v>18735000</v>
      </c>
      <c r="D16" s="168">
        <v>20086000</v>
      </c>
    </row>
    <row r="17" spans="1:4" ht="15" customHeight="1">
      <c r="A17" s="130" t="s">
        <v>17</v>
      </c>
      <c r="B17" s="137"/>
      <c r="C17" s="90">
        <v>25000</v>
      </c>
      <c r="D17" s="90">
        <v>7000</v>
      </c>
    </row>
    <row r="18" spans="1:4" ht="15" customHeight="1">
      <c r="A18" s="130" t="s">
        <v>18</v>
      </c>
      <c r="B18" s="127"/>
      <c r="C18" s="90">
        <v>12283000</v>
      </c>
      <c r="D18" s="90">
        <v>11891000</v>
      </c>
    </row>
    <row r="19" spans="1:4" ht="15" customHeight="1">
      <c r="A19" s="130" t="s">
        <v>19</v>
      </c>
      <c r="B19" s="127"/>
      <c r="C19" s="90">
        <v>116000</v>
      </c>
      <c r="D19" s="90">
        <v>2107000</v>
      </c>
    </row>
    <row r="20" spans="1:4" ht="15" customHeight="1">
      <c r="A20" s="130" t="s">
        <v>202</v>
      </c>
      <c r="B20" s="127"/>
      <c r="C20" s="90">
        <v>2233000</v>
      </c>
      <c r="D20" s="90">
        <v>2272000</v>
      </c>
    </row>
    <row r="21" spans="1:4" ht="15" customHeight="1">
      <c r="A21" s="130" t="s">
        <v>20</v>
      </c>
      <c r="B21" s="127"/>
      <c r="C21" s="90">
        <v>698000</v>
      </c>
      <c r="D21" s="90">
        <v>859000</v>
      </c>
    </row>
    <row r="22" spans="1:4" ht="15.95" hidden="1" customHeight="1">
      <c r="A22" s="130" t="s">
        <v>13</v>
      </c>
      <c r="B22" s="137">
        <v>19</v>
      </c>
      <c r="C22" s="90"/>
      <c r="D22" s="90"/>
    </row>
    <row r="23" spans="1:4" ht="15.95" hidden="1" customHeight="1">
      <c r="A23" s="130" t="s">
        <v>21</v>
      </c>
      <c r="B23" s="137">
        <v>11</v>
      </c>
      <c r="C23" s="90"/>
      <c r="D23" s="90"/>
    </row>
    <row r="24" spans="1:4" ht="15" customHeight="1">
      <c r="A24" s="130" t="s">
        <v>22</v>
      </c>
      <c r="B24" s="137"/>
      <c r="C24" s="184">
        <v>0</v>
      </c>
      <c r="D24" s="90">
        <v>758000</v>
      </c>
    </row>
    <row r="25" spans="1:4" ht="15" hidden="1" customHeight="1">
      <c r="A25" s="130" t="s">
        <v>15</v>
      </c>
      <c r="B25" s="137"/>
      <c r="C25" s="90"/>
      <c r="D25" s="90"/>
    </row>
    <row r="26" spans="1:4" ht="18" customHeight="1">
      <c r="A26" s="130" t="s">
        <v>203</v>
      </c>
      <c r="B26" s="137"/>
      <c r="C26" s="89">
        <v>3380000</v>
      </c>
      <c r="D26" s="89">
        <v>2192000</v>
      </c>
    </row>
    <row r="27" spans="1:4" ht="15.95" customHeight="1">
      <c r="A27" s="134" t="s">
        <v>24</v>
      </c>
      <c r="B27" s="136"/>
      <c r="C27" s="30">
        <v>111126000</v>
      </c>
      <c r="D27" s="30">
        <v>119055000</v>
      </c>
    </row>
    <row r="28" spans="1:4">
      <c r="A28" s="91"/>
      <c r="B28" s="92"/>
      <c r="C28" s="93"/>
      <c r="D28" s="93"/>
    </row>
    <row r="29" spans="1:4" ht="30" customHeight="1">
      <c r="A29" s="128" t="s">
        <v>204</v>
      </c>
      <c r="B29" s="94"/>
      <c r="C29" s="95"/>
      <c r="D29" s="95"/>
    </row>
    <row r="30" spans="1:4">
      <c r="A30" s="219" t="s">
        <v>26</v>
      </c>
      <c r="B30" s="221" t="s">
        <v>4</v>
      </c>
      <c r="C30" s="223" t="s">
        <v>5</v>
      </c>
      <c r="D30" s="223"/>
    </row>
    <row r="31" spans="1:4" ht="57" customHeight="1">
      <c r="A31" s="220"/>
      <c r="B31" s="222"/>
      <c r="C31" s="216" t="s">
        <v>201</v>
      </c>
      <c r="D31" s="216" t="str">
        <f>D5</f>
        <v>Stan na 31/12/2023</v>
      </c>
    </row>
    <row r="32" spans="1:4" s="24" customFormat="1" ht="15.95" customHeight="1">
      <c r="A32" s="31" t="s">
        <v>28</v>
      </c>
      <c r="B32" s="32"/>
      <c r="C32" s="33">
        <v>44066000</v>
      </c>
      <c r="D32" s="33">
        <v>48180000</v>
      </c>
    </row>
    <row r="33" spans="1:4" s="24" customFormat="1" ht="15.95" customHeight="1">
      <c r="A33" s="31" t="s">
        <v>29</v>
      </c>
      <c r="B33" s="32"/>
      <c r="C33" s="33">
        <v>44066000</v>
      </c>
      <c r="D33" s="33">
        <v>48180000</v>
      </c>
    </row>
    <row r="34" spans="1:4" s="24" customFormat="1">
      <c r="A34" s="96" t="s">
        <v>30</v>
      </c>
      <c r="B34" s="175"/>
      <c r="C34" s="90">
        <v>3707000</v>
      </c>
      <c r="D34" s="90">
        <v>3707000</v>
      </c>
    </row>
    <row r="35" spans="1:4" s="24" customFormat="1">
      <c r="A35" s="96" t="s">
        <v>31</v>
      </c>
      <c r="B35" s="175"/>
      <c r="C35" s="90">
        <v>38412000</v>
      </c>
      <c r="D35" s="90">
        <v>38412000</v>
      </c>
    </row>
    <row r="36" spans="1:4" s="24" customFormat="1">
      <c r="A36" s="96" t="s">
        <v>32</v>
      </c>
      <c r="B36" s="175"/>
      <c r="C36" s="90">
        <v>2247000</v>
      </c>
      <c r="D36" s="90">
        <v>1253000</v>
      </c>
    </row>
    <row r="37" spans="1:4" s="24" customFormat="1">
      <c r="A37" s="96" t="s">
        <v>33</v>
      </c>
      <c r="B37" s="175"/>
      <c r="C37" s="90">
        <v>-300000</v>
      </c>
      <c r="D37" s="90">
        <v>4808000</v>
      </c>
    </row>
    <row r="38" spans="1:4" s="24" customFormat="1" hidden="1">
      <c r="A38" s="97" t="s">
        <v>34</v>
      </c>
      <c r="B38" s="175"/>
      <c r="C38" s="90"/>
      <c r="D38" s="90"/>
    </row>
    <row r="39" spans="1:4" s="24" customFormat="1" ht="15.95" hidden="1" customHeight="1">
      <c r="A39" s="31" t="s">
        <v>35</v>
      </c>
      <c r="B39" s="32">
        <v>18</v>
      </c>
      <c r="C39" s="33"/>
      <c r="D39" s="33"/>
    </row>
    <row r="40" spans="1:4" s="24" customFormat="1" ht="15.95" customHeight="1">
      <c r="A40" s="31" t="s">
        <v>36</v>
      </c>
      <c r="B40" s="32"/>
      <c r="C40" s="33">
        <v>67060006</v>
      </c>
      <c r="D40" s="33">
        <v>70875004</v>
      </c>
    </row>
    <row r="41" spans="1:4" s="24" customFormat="1" ht="15.95" customHeight="1">
      <c r="A41" s="123" t="s">
        <v>37</v>
      </c>
      <c r="B41" s="124"/>
      <c r="C41" s="122">
        <v>31213000</v>
      </c>
      <c r="D41" s="122">
        <v>34247000</v>
      </c>
    </row>
    <row r="42" spans="1:4" s="24" customFormat="1">
      <c r="A42" s="96" t="s">
        <v>38</v>
      </c>
      <c r="B42" s="176"/>
      <c r="C42" s="90">
        <v>31070000</v>
      </c>
      <c r="D42" s="90">
        <v>33450000</v>
      </c>
    </row>
    <row r="43" spans="1:4" s="24" customFormat="1" hidden="1">
      <c r="A43" s="96" t="s">
        <v>39</v>
      </c>
      <c r="B43" s="176" t="s">
        <v>205</v>
      </c>
      <c r="C43" s="90"/>
      <c r="D43" s="90"/>
    </row>
    <row r="44" spans="1:4" s="24" customFormat="1" hidden="1">
      <c r="A44" s="96" t="s">
        <v>41</v>
      </c>
      <c r="B44" s="176"/>
      <c r="C44" s="90"/>
      <c r="D44" s="90"/>
    </row>
    <row r="45" spans="1:4" s="24" customFormat="1" ht="15" customHeight="1">
      <c r="A45" s="96" t="s">
        <v>42</v>
      </c>
      <c r="B45" s="175"/>
      <c r="C45" s="90">
        <v>143000</v>
      </c>
      <c r="D45" s="90">
        <v>119000</v>
      </c>
    </row>
    <row r="46" spans="1:4" s="24" customFormat="1" ht="15" hidden="1" customHeight="1">
      <c r="A46" s="96" t="s">
        <v>43</v>
      </c>
      <c r="B46" s="175"/>
      <c r="C46" s="90"/>
      <c r="D46" s="90"/>
    </row>
    <row r="47" spans="1:4" s="24" customFormat="1" ht="15" customHeight="1">
      <c r="A47" s="96" t="s">
        <v>44</v>
      </c>
      <c r="B47" s="175"/>
      <c r="C47" s="90">
        <v>0</v>
      </c>
      <c r="D47" s="90">
        <v>678000</v>
      </c>
    </row>
    <row r="48" spans="1:4" s="24" customFormat="1" ht="15.95" customHeight="1">
      <c r="A48" s="125" t="s">
        <v>45</v>
      </c>
      <c r="B48" s="126"/>
      <c r="C48" s="33">
        <v>35847006</v>
      </c>
      <c r="D48" s="33">
        <v>36628004</v>
      </c>
    </row>
    <row r="49" spans="1:4" s="24" customFormat="1" ht="15" customHeight="1">
      <c r="A49" s="96" t="s">
        <v>46</v>
      </c>
      <c r="B49" s="176"/>
      <c r="C49" s="90">
        <v>8788000</v>
      </c>
      <c r="D49" s="90">
        <v>9563000</v>
      </c>
    </row>
    <row r="50" spans="1:4" s="24" customFormat="1" ht="15" hidden="1" customHeight="1">
      <c r="A50" s="96" t="s">
        <v>47</v>
      </c>
      <c r="B50" s="176" t="s">
        <v>206</v>
      </c>
      <c r="C50" s="90"/>
      <c r="D50" s="90"/>
    </row>
    <row r="51" spans="1:4" s="24" customFormat="1" ht="14.1" customHeight="1">
      <c r="A51" s="96" t="s">
        <v>49</v>
      </c>
      <c r="B51" s="176"/>
      <c r="C51" s="90">
        <v>13520000</v>
      </c>
      <c r="D51" s="90">
        <v>15801000</v>
      </c>
    </row>
    <row r="52" spans="1:4" s="24" customFormat="1">
      <c r="A52" s="96" t="s">
        <v>50</v>
      </c>
      <c r="B52" s="176"/>
      <c r="C52" s="90">
        <v>5268000</v>
      </c>
      <c r="D52" s="90">
        <v>5180000</v>
      </c>
    </row>
    <row r="53" spans="1:4" s="24" customFormat="1" hidden="1">
      <c r="A53" s="96" t="s">
        <v>51</v>
      </c>
      <c r="B53" s="176"/>
      <c r="C53" s="90">
        <v>6</v>
      </c>
      <c r="D53" s="90">
        <v>4</v>
      </c>
    </row>
    <row r="54" spans="1:4" s="24" customFormat="1" ht="15" customHeight="1">
      <c r="A54" s="96" t="s">
        <v>52</v>
      </c>
      <c r="B54" s="176"/>
      <c r="C54" s="90">
        <v>4000</v>
      </c>
      <c r="D54" s="90">
        <v>4000</v>
      </c>
    </row>
    <row r="55" spans="1:4" s="24" customFormat="1" ht="15" customHeight="1">
      <c r="A55" s="96" t="s">
        <v>53</v>
      </c>
      <c r="B55" s="176"/>
      <c r="C55" s="184">
        <v>1591000</v>
      </c>
      <c r="D55" s="90">
        <v>1406000</v>
      </c>
    </row>
    <row r="56" spans="1:4" s="24" customFormat="1" ht="15" customHeight="1">
      <c r="A56" s="96" t="s">
        <v>54</v>
      </c>
      <c r="B56" s="176"/>
      <c r="C56" s="90">
        <v>1125000</v>
      </c>
      <c r="D56" s="90">
        <v>1122000</v>
      </c>
    </row>
    <row r="57" spans="1:4" s="24" customFormat="1" ht="15" hidden="1" customHeight="1">
      <c r="A57" s="96" t="s">
        <v>55</v>
      </c>
      <c r="B57" s="176"/>
      <c r="C57" s="90"/>
      <c r="D57" s="90"/>
    </row>
    <row r="58" spans="1:4" s="24" customFormat="1" ht="15" customHeight="1">
      <c r="A58" s="96" t="s">
        <v>56</v>
      </c>
      <c r="B58" s="176"/>
      <c r="C58" s="90">
        <v>2199000</v>
      </c>
      <c r="D58" s="90">
        <v>152000</v>
      </c>
    </row>
    <row r="59" spans="1:4" s="24" customFormat="1" ht="15" customHeight="1">
      <c r="A59" s="96" t="s">
        <v>57</v>
      </c>
      <c r="B59" s="176"/>
      <c r="C59" s="90">
        <v>3352000</v>
      </c>
      <c r="D59" s="90">
        <v>3400000</v>
      </c>
    </row>
    <row r="60" spans="1:4" s="133" customFormat="1" ht="15.95" customHeight="1">
      <c r="A60" s="134" t="s">
        <v>58</v>
      </c>
      <c r="B60" s="136"/>
      <c r="C60" s="30">
        <v>111126006</v>
      </c>
      <c r="D60" s="30">
        <v>119055004</v>
      </c>
    </row>
    <row r="63" spans="1:4">
      <c r="C63" s="1"/>
    </row>
    <row r="64" spans="1:4">
      <c r="C64" s="90"/>
      <c r="D64" s="90"/>
    </row>
  </sheetData>
  <mergeCells count="9">
    <mergeCell ref="A30:A31"/>
    <mergeCell ref="B30:B31"/>
    <mergeCell ref="C30:D30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3" firstPageNumber="2" fitToHeight="0" orientation="portrait" useFirstPageNumber="1" r:id="rId1"/>
  <headerFooter>
    <oddHeader>&amp;L&amp;"Montserrat,Regular"&amp;7&amp;K000000Skrócone śródroczne jednostkowe sprawozdanie finansowe Ailleron SA za okres od 1 stycznia 2024 r. do 31 grudnia 2024 r. 
(wszystkie kwoty wyrażone są w tysiącach PLN o ile nie wskazano inaczej)</oddHeader>
    <oddFooter>&amp;C&amp;P</oddFooter>
  </headerFooter>
  <rowBreaks count="1" manualBreakCount="1">
    <brk id="28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G47"/>
  <sheetViews>
    <sheetView showGridLines="0" view="pageBreakPreview" zoomScaleNormal="100" zoomScaleSheetLayoutView="100" workbookViewId="0">
      <selection activeCell="G4" sqref="G1:J1048576"/>
    </sheetView>
  </sheetViews>
  <sheetFormatPr defaultColWidth="8.59765625" defaultRowHeight="14.25"/>
  <cols>
    <col min="1" max="1" width="50.86328125" customWidth="1"/>
    <col min="2" max="2" width="7.86328125" customWidth="1"/>
    <col min="3" max="6" width="15.1328125" customWidth="1"/>
  </cols>
  <sheetData>
    <row r="1" spans="1:7" ht="39.950000000000003" customHeight="1">
      <c r="A1" s="227" t="s">
        <v>207</v>
      </c>
      <c r="B1" s="227"/>
      <c r="C1" s="227"/>
      <c r="D1" s="227"/>
      <c r="E1" s="227"/>
      <c r="F1" s="227"/>
    </row>
    <row r="2" spans="1:7" ht="12.75" customHeight="1">
      <c r="A2" s="231" t="s">
        <v>208</v>
      </c>
      <c r="B2" s="232" t="s">
        <v>4</v>
      </c>
      <c r="C2" s="228" t="s">
        <v>61</v>
      </c>
      <c r="D2" s="228"/>
      <c r="E2" s="228" t="s">
        <v>61</v>
      </c>
      <c r="F2" s="228"/>
    </row>
    <row r="3" spans="1:7" ht="84.95" customHeight="1">
      <c r="A3" s="231"/>
      <c r="B3" s="233"/>
      <c r="C3" s="199" t="s">
        <v>209</v>
      </c>
      <c r="D3" s="199" t="s">
        <v>210</v>
      </c>
      <c r="E3" s="199" t="s">
        <v>211</v>
      </c>
      <c r="F3" s="199" t="s">
        <v>212</v>
      </c>
    </row>
    <row r="4" spans="1:7" ht="38.450000000000003" customHeight="1">
      <c r="A4" s="98" t="s">
        <v>66</v>
      </c>
      <c r="B4" s="98"/>
      <c r="C4" s="208"/>
      <c r="D4" s="84"/>
      <c r="E4" s="208"/>
      <c r="F4" s="84"/>
    </row>
    <row r="5" spans="1:7" s="26" customFormat="1" ht="27.6" customHeight="1">
      <c r="A5" s="38" t="s">
        <v>67</v>
      </c>
      <c r="B5" s="38"/>
      <c r="C5" s="129">
        <v>79050000</v>
      </c>
      <c r="D5" s="36">
        <v>73975000</v>
      </c>
      <c r="E5" s="36">
        <v>28575000</v>
      </c>
      <c r="F5" s="36">
        <v>15643000</v>
      </c>
    </row>
    <row r="6" spans="1:7" s="26" customFormat="1" hidden="1">
      <c r="A6" s="141" t="s">
        <v>68</v>
      </c>
      <c r="B6" s="141"/>
      <c r="C6" s="148">
        <v>78567000</v>
      </c>
      <c r="D6" s="139"/>
      <c r="E6" s="139"/>
      <c r="F6" s="139"/>
      <c r="G6" s="26" t="s">
        <v>213</v>
      </c>
    </row>
    <row r="7" spans="1:7" s="26" customFormat="1" hidden="1">
      <c r="A7" s="141" t="s">
        <v>69</v>
      </c>
      <c r="B7" s="141"/>
      <c r="C7" s="139">
        <v>483000</v>
      </c>
      <c r="D7" s="139"/>
      <c r="E7" s="139"/>
      <c r="F7" s="139"/>
    </row>
    <row r="8" spans="1:7" s="26" customFormat="1" ht="29.1" customHeight="1">
      <c r="A8" s="37" t="s">
        <v>70</v>
      </c>
      <c r="B8" s="38"/>
      <c r="C8" s="36">
        <v>57979000</v>
      </c>
      <c r="D8" s="36">
        <v>54703000</v>
      </c>
      <c r="E8" s="36">
        <v>18066000</v>
      </c>
      <c r="F8" s="36">
        <v>8634000</v>
      </c>
    </row>
    <row r="9" spans="1:7" s="26" customFormat="1" hidden="1">
      <c r="A9" s="141" t="s">
        <v>71</v>
      </c>
      <c r="B9" s="141"/>
      <c r="C9" s="139">
        <v>57493000</v>
      </c>
      <c r="D9" s="139"/>
      <c r="E9" s="139"/>
      <c r="F9" s="139"/>
      <c r="G9" s="26" t="s">
        <v>213</v>
      </c>
    </row>
    <row r="10" spans="1:7" s="26" customFormat="1" hidden="1">
      <c r="A10" s="141" t="s">
        <v>72</v>
      </c>
      <c r="B10" s="141"/>
      <c r="C10" s="139">
        <v>486000</v>
      </c>
      <c r="D10" s="139"/>
      <c r="E10" s="139"/>
      <c r="F10" s="139"/>
    </row>
    <row r="11" spans="1:7" s="26" customFormat="1">
      <c r="A11" s="38" t="s">
        <v>73</v>
      </c>
      <c r="B11" s="38"/>
      <c r="C11" s="51">
        <v>21071000</v>
      </c>
      <c r="D11" s="51">
        <v>19272000</v>
      </c>
      <c r="E11" s="51">
        <v>10509000</v>
      </c>
      <c r="F11" s="51">
        <v>7009000</v>
      </c>
    </row>
    <row r="12" spans="1:7" s="26" customFormat="1">
      <c r="A12" s="142" t="s">
        <v>74</v>
      </c>
      <c r="B12" s="142"/>
      <c r="C12" s="102">
        <v>12460000</v>
      </c>
      <c r="D12" s="102">
        <v>10843000</v>
      </c>
      <c r="E12" s="102">
        <v>3631000</v>
      </c>
      <c r="F12" s="102">
        <v>3241000</v>
      </c>
    </row>
    <row r="13" spans="1:7" s="26" customFormat="1">
      <c r="A13" s="142" t="s">
        <v>75</v>
      </c>
      <c r="B13" s="142"/>
      <c r="C13" s="102">
        <v>14609000</v>
      </c>
      <c r="D13" s="102">
        <v>15418000</v>
      </c>
      <c r="E13" s="102">
        <v>4159000</v>
      </c>
      <c r="F13" s="102">
        <v>4768000</v>
      </c>
    </row>
    <row r="14" spans="1:7" s="26" customFormat="1">
      <c r="A14" s="142" t="s">
        <v>76</v>
      </c>
      <c r="B14" s="143"/>
      <c r="C14" s="102">
        <v>2406000</v>
      </c>
      <c r="D14" s="102">
        <v>583000</v>
      </c>
      <c r="E14" s="102">
        <v>345000</v>
      </c>
      <c r="F14" s="102">
        <v>-118000</v>
      </c>
    </row>
    <row r="15" spans="1:7" s="26" customFormat="1">
      <c r="A15" s="142" t="s">
        <v>78</v>
      </c>
      <c r="B15" s="143"/>
      <c r="C15" s="102">
        <v>231000</v>
      </c>
      <c r="D15" s="102">
        <v>5599000</v>
      </c>
      <c r="E15" s="102">
        <v>106000</v>
      </c>
      <c r="F15" s="102">
        <v>67000</v>
      </c>
    </row>
    <row r="16" spans="1:7" s="26" customFormat="1">
      <c r="A16" s="142" t="s">
        <v>79</v>
      </c>
      <c r="B16" s="143"/>
      <c r="C16" s="102">
        <v>292000</v>
      </c>
      <c r="D16" s="102">
        <v>0</v>
      </c>
      <c r="E16" s="102">
        <v>292000</v>
      </c>
      <c r="F16" s="102">
        <v>0</v>
      </c>
    </row>
    <row r="17" spans="1:7" s="26" customFormat="1">
      <c r="A17" s="144" t="s">
        <v>214</v>
      </c>
      <c r="B17" s="145"/>
      <c r="C17" s="51">
        <v>-4115000</v>
      </c>
      <c r="D17" s="51">
        <v>-12005000</v>
      </c>
      <c r="E17" s="51">
        <v>2666000</v>
      </c>
      <c r="F17" s="51">
        <v>-1185000</v>
      </c>
    </row>
    <row r="18" spans="1:7" s="26" customFormat="1">
      <c r="A18" s="142" t="s">
        <v>81</v>
      </c>
      <c r="B18" s="143"/>
      <c r="C18" s="102">
        <v>1411000</v>
      </c>
      <c r="D18" s="102">
        <v>1144000</v>
      </c>
      <c r="E18" s="102">
        <v>281000</v>
      </c>
      <c r="F18" s="102">
        <v>-794000</v>
      </c>
    </row>
    <row r="19" spans="1:7" s="26" customFormat="1">
      <c r="A19" s="142" t="s">
        <v>82</v>
      </c>
      <c r="B19" s="143"/>
      <c r="C19" s="102">
        <v>3226000</v>
      </c>
      <c r="D19" s="102">
        <v>4009000</v>
      </c>
      <c r="E19" s="102">
        <v>1032000</v>
      </c>
      <c r="F19" s="102">
        <v>2907000</v>
      </c>
    </row>
    <row r="20" spans="1:7" s="26" customFormat="1">
      <c r="A20" s="146" t="s">
        <v>215</v>
      </c>
      <c r="B20" s="147"/>
      <c r="C20" s="51">
        <v>-5930000</v>
      </c>
      <c r="D20" s="51">
        <v>-14870000</v>
      </c>
      <c r="E20" s="51">
        <v>1915000</v>
      </c>
      <c r="F20" s="51">
        <v>-4886000</v>
      </c>
    </row>
    <row r="21" spans="1:7">
      <c r="A21" s="101"/>
      <c r="B21" s="197"/>
      <c r="C21" s="100"/>
      <c r="D21" s="100"/>
      <c r="E21" s="100"/>
      <c r="F21" s="100"/>
    </row>
    <row r="22" spans="1:7" ht="17.45" customHeight="1">
      <c r="A22" s="38" t="s">
        <v>84</v>
      </c>
      <c r="B22" s="40"/>
      <c r="C22" s="36">
        <v>-822000</v>
      </c>
      <c r="D22" s="36">
        <v>273000</v>
      </c>
      <c r="E22" s="36">
        <v>382000</v>
      </c>
      <c r="F22" s="36">
        <v>-457000</v>
      </c>
    </row>
    <row r="23" spans="1:7" s="26" customFormat="1" ht="11.45" hidden="1" customHeight="1">
      <c r="A23" s="141" t="s">
        <v>85</v>
      </c>
      <c r="B23" s="141"/>
      <c r="C23" s="139">
        <v>47000</v>
      </c>
      <c r="D23" s="139"/>
      <c r="E23" s="139"/>
      <c r="F23" s="139"/>
    </row>
    <row r="24" spans="1:7" s="26" customFormat="1" ht="14.45" hidden="1" customHeight="1">
      <c r="A24" s="149" t="s">
        <v>86</v>
      </c>
      <c r="B24" s="149"/>
      <c r="C24" s="131">
        <v>-869000</v>
      </c>
      <c r="D24" s="131"/>
      <c r="E24" s="131"/>
      <c r="F24" s="131"/>
      <c r="G24" s="26" t="s">
        <v>213</v>
      </c>
    </row>
    <row r="25" spans="1:7">
      <c r="A25" s="38" t="s">
        <v>216</v>
      </c>
      <c r="B25" s="41"/>
      <c r="C25" s="36">
        <v>-5108000</v>
      </c>
      <c r="D25" s="36">
        <v>-15143000</v>
      </c>
      <c r="E25" s="36">
        <v>1533000</v>
      </c>
      <c r="F25" s="36">
        <v>-4429000</v>
      </c>
    </row>
    <row r="26" spans="1:7">
      <c r="A26" s="29" t="s">
        <v>217</v>
      </c>
      <c r="B26" s="29"/>
      <c r="C26" s="169">
        <v>-5108000</v>
      </c>
      <c r="D26" s="169">
        <v>-15143000</v>
      </c>
      <c r="E26" s="169">
        <v>1533000</v>
      </c>
      <c r="F26" s="169">
        <v>-4429000</v>
      </c>
    </row>
    <row r="27" spans="1:7" hidden="1">
      <c r="A27" s="103"/>
      <c r="B27" s="103"/>
      <c r="C27" s="104"/>
      <c r="D27" s="104"/>
      <c r="E27" s="196"/>
      <c r="F27" s="196"/>
    </row>
    <row r="28" spans="1:7" s="14" customFormat="1" ht="35.25" hidden="1" customHeight="1">
      <c r="A28" s="246" t="s">
        <v>218</v>
      </c>
      <c r="B28" s="246"/>
      <c r="C28" s="246"/>
      <c r="D28" s="246"/>
      <c r="E28" s="246"/>
      <c r="F28" s="246"/>
    </row>
    <row r="29" spans="1:7" hidden="1">
      <c r="A29" s="247" t="s">
        <v>219</v>
      </c>
      <c r="B29" s="235" t="s">
        <v>4</v>
      </c>
      <c r="C29" s="248" t="s">
        <v>61</v>
      </c>
      <c r="D29" s="248"/>
      <c r="E29" s="42"/>
      <c r="F29" s="42"/>
    </row>
    <row r="30" spans="1:7" ht="46.5" hidden="1">
      <c r="A30" s="247"/>
      <c r="B30" s="236"/>
      <c r="C30" s="35" t="str">
        <f>C3</f>
        <v>12  miesięcy zakończonych
31/12/2024         (dane niebadane)</v>
      </c>
      <c r="D30" s="35" t="str">
        <f>D3</f>
        <v>12 miesięcy zakończonych 31/12/2023         (dane niebadane)</v>
      </c>
      <c r="E30" s="35" t="str">
        <f>E3</f>
        <v>3  miesięce zakończone
31/12/2024               (dane niebadane)</v>
      </c>
      <c r="F30" s="35" t="str">
        <f>F3</f>
        <v>3 miesięce zakończone 31/12/2023          (dane niebadane)</v>
      </c>
    </row>
    <row r="31" spans="1:7">
      <c r="A31" s="43" t="s">
        <v>220</v>
      </c>
      <c r="B31" s="43"/>
      <c r="C31" s="44">
        <v>-5108000</v>
      </c>
      <c r="D31" s="44">
        <v>-15143000</v>
      </c>
      <c r="E31" s="44">
        <v>1533000</v>
      </c>
      <c r="F31" s="44">
        <v>-4429000</v>
      </c>
      <c r="G31" s="100"/>
    </row>
    <row r="32" spans="1:7">
      <c r="A32" s="101" t="s">
        <v>90</v>
      </c>
      <c r="B32" s="101"/>
      <c r="C32" s="100">
        <v>-5108000</v>
      </c>
      <c r="D32" s="100">
        <v>-15143000</v>
      </c>
      <c r="E32" s="100">
        <v>1533000</v>
      </c>
      <c r="F32" s="100">
        <v>-4429000</v>
      </c>
    </row>
    <row r="33" spans="1:6" ht="21.6" customHeight="1">
      <c r="A33" s="43" t="s">
        <v>91</v>
      </c>
      <c r="B33" s="43"/>
      <c r="C33" s="100"/>
      <c r="D33" s="100"/>
      <c r="E33" s="100"/>
      <c r="F33" s="100"/>
    </row>
    <row r="34" spans="1:6">
      <c r="A34" s="155" t="s">
        <v>221</v>
      </c>
      <c r="B34" s="156"/>
      <c r="C34" s="229"/>
      <c r="D34" s="229"/>
      <c r="E34" s="229"/>
      <c r="F34" s="229"/>
    </row>
    <row r="35" spans="1:6">
      <c r="A35" s="101" t="s">
        <v>93</v>
      </c>
      <c r="B35" s="101"/>
      <c r="C35" s="230"/>
      <c r="D35" s="230"/>
      <c r="E35" s="230"/>
      <c r="F35" s="230"/>
    </row>
    <row r="36" spans="1:6">
      <c r="A36" s="101"/>
      <c r="B36" s="101"/>
      <c r="C36" s="100"/>
      <c r="D36" s="100"/>
      <c r="E36" s="100"/>
      <c r="F36" s="100"/>
    </row>
    <row r="37" spans="1:6">
      <c r="A37" s="101" t="s">
        <v>94</v>
      </c>
      <c r="B37" s="101"/>
      <c r="C37" s="105">
        <v>-0.41341899124471165</v>
      </c>
      <c r="D37" s="105">
        <v>-1.2256076320318459</v>
      </c>
      <c r="E37" s="105">
        <v>0.12407425872712274</v>
      </c>
      <c r="F37" s="105">
        <v>-0.35846372596374865</v>
      </c>
    </row>
    <row r="38" spans="1:6">
      <c r="A38" s="43" t="s">
        <v>95</v>
      </c>
      <c r="B38" s="43"/>
      <c r="C38" s="152">
        <v>-0.41341899124471165</v>
      </c>
      <c r="D38" s="152">
        <v>-1.2256076320318459</v>
      </c>
      <c r="E38" s="152">
        <v>0.12407425872712274</v>
      </c>
      <c r="F38" s="152">
        <v>-0.35846372596374865</v>
      </c>
    </row>
    <row r="39" spans="1:6" hidden="1">
      <c r="A39" s="101" t="s">
        <v>222</v>
      </c>
      <c r="B39" s="101"/>
      <c r="C39" s="100"/>
      <c r="D39" s="100"/>
      <c r="E39" s="100"/>
      <c r="F39" s="100"/>
    </row>
    <row r="40" spans="1:6" hidden="1">
      <c r="A40" s="101" t="s">
        <v>94</v>
      </c>
      <c r="B40" s="101"/>
      <c r="C40" s="45" t="e">
        <f>#REF!/12355504</f>
        <v>#REF!</v>
      </c>
      <c r="D40" s="45" t="e">
        <f>#REF!/12355504</f>
        <v>#REF!</v>
      </c>
      <c r="E40" s="45" t="e">
        <f>#REF!/12355504</f>
        <v>#REF!</v>
      </c>
      <c r="F40" s="45" t="e">
        <f>#REF!/12355504</f>
        <v>#REF!</v>
      </c>
    </row>
    <row r="41" spans="1:6" ht="17.25" hidden="1" customHeight="1">
      <c r="A41" s="43" t="s">
        <v>95</v>
      </c>
      <c r="B41" s="43"/>
      <c r="C41" s="195" t="e">
        <f>#REF!/12355504</f>
        <v>#REF!</v>
      </c>
      <c r="D41" s="195" t="e">
        <f>#REF!/12355504</f>
        <v>#REF!</v>
      </c>
      <c r="E41" s="195" t="e">
        <f>E40</f>
        <v>#REF!</v>
      </c>
      <c r="F41" s="195" t="e">
        <f>F40</f>
        <v>#REF!</v>
      </c>
    </row>
    <row r="42" spans="1:6" ht="11.25" customHeight="1">
      <c r="A42" s="106"/>
      <c r="B42" s="106"/>
      <c r="C42" s="45"/>
      <c r="D42" s="45"/>
      <c r="E42" s="45"/>
      <c r="F42" s="45"/>
    </row>
    <row r="47" spans="1:6">
      <c r="E47" s="6"/>
    </row>
  </sheetData>
  <mergeCells count="13">
    <mergeCell ref="A1:F1"/>
    <mergeCell ref="E2:F2"/>
    <mergeCell ref="E34:E35"/>
    <mergeCell ref="F34:F35"/>
    <mergeCell ref="C34:C35"/>
    <mergeCell ref="D34:D35"/>
    <mergeCell ref="A29:A30"/>
    <mergeCell ref="B29:B30"/>
    <mergeCell ref="C29:D29"/>
    <mergeCell ref="A2:A3"/>
    <mergeCell ref="B2:B3"/>
    <mergeCell ref="C2:D2"/>
    <mergeCell ref="A28:F28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Header>&amp;L&amp;"Montserrat,Standardowy"&amp;7&amp;K000000Skrócone śródroczne jednostkowe sprawozdanie finansowe Ailleron SA za okres od 1 stycznia 2024 r. do 31 grudnia 2024 r. 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1:F19"/>
  <sheetViews>
    <sheetView showGridLines="0" view="pageBreakPreview" zoomScaleNormal="100" zoomScaleSheetLayoutView="100" workbookViewId="0">
      <selection activeCell="C17" sqref="C17"/>
    </sheetView>
  </sheetViews>
  <sheetFormatPr defaultColWidth="9.1328125" defaultRowHeight="14.25"/>
  <cols>
    <col min="1" max="1" width="50.86328125" customWidth="1"/>
    <col min="2" max="2" width="7.86328125" customWidth="1"/>
    <col min="3" max="6" width="16.73046875" customWidth="1"/>
    <col min="7" max="7" width="14.265625" customWidth="1"/>
  </cols>
  <sheetData>
    <row r="1" spans="1:6" s="14" customFormat="1" ht="39.950000000000003" customHeight="1">
      <c r="A1" s="227" t="s">
        <v>223</v>
      </c>
      <c r="B1" s="227"/>
      <c r="C1" s="227"/>
      <c r="D1" s="227"/>
      <c r="E1" s="227"/>
      <c r="F1" s="227"/>
    </row>
    <row r="2" spans="1:6" ht="17.25" customHeight="1">
      <c r="A2" s="234" t="s">
        <v>224</v>
      </c>
      <c r="B2" s="235"/>
      <c r="C2" s="228" t="s">
        <v>61</v>
      </c>
      <c r="D2" s="228"/>
      <c r="E2" s="228" t="s">
        <v>61</v>
      </c>
      <c r="F2" s="228"/>
    </row>
    <row r="3" spans="1:6" ht="76.5" customHeight="1">
      <c r="A3" s="234"/>
      <c r="B3" s="236"/>
      <c r="C3" s="199" t="str">
        <f>RZIS_j!C3</f>
        <v>12  miesięcy zakończonych
31/12/2024         (dane niebadane)</v>
      </c>
      <c r="D3" s="199" t="str">
        <f>RZIS_j!D3</f>
        <v>12 miesięcy zakończonych 31/12/2023         (dane niebadane)</v>
      </c>
      <c r="E3" s="199" t="str">
        <f>RZIS_j!E3</f>
        <v>3  miesięce zakończone
31/12/2024               (dane niebadane)</v>
      </c>
      <c r="F3" s="199" t="str">
        <f>RZIS_j!F3</f>
        <v>3 miesięce zakończone 31/12/2023          (dane niebadane)</v>
      </c>
    </row>
    <row r="4" spans="1:6" s="4" customFormat="1" ht="14.45" customHeight="1">
      <c r="A4" s="78" t="s">
        <v>217</v>
      </c>
      <c r="B4" s="27"/>
      <c r="C4" s="30">
        <v>-5108000</v>
      </c>
      <c r="D4" s="30">
        <v>-15143000</v>
      </c>
      <c r="E4" s="30">
        <v>1533000</v>
      </c>
      <c r="F4" s="42">
        <v>-4429000</v>
      </c>
    </row>
    <row r="5" spans="1:6" s="4" customFormat="1" ht="14.45" customHeight="1">
      <c r="A5" s="78" t="s">
        <v>102</v>
      </c>
      <c r="B5" s="27"/>
      <c r="C5" s="181">
        <v>0</v>
      </c>
      <c r="D5" s="30">
        <v>0</v>
      </c>
      <c r="E5" s="30">
        <v>0</v>
      </c>
      <c r="F5" s="42">
        <v>0</v>
      </c>
    </row>
    <row r="6" spans="1:6" s="4" customFormat="1" ht="14.45" customHeight="1">
      <c r="A6" s="27" t="s">
        <v>103</v>
      </c>
      <c r="B6" s="27"/>
      <c r="C6" s="162">
        <v>0</v>
      </c>
      <c r="D6" s="161">
        <v>0</v>
      </c>
      <c r="E6" s="161">
        <v>0</v>
      </c>
      <c r="F6" s="161">
        <v>0</v>
      </c>
    </row>
    <row r="7" spans="1:6" s="4" customFormat="1" ht="18" customHeight="1">
      <c r="A7" s="78" t="s">
        <v>104</v>
      </c>
      <c r="B7" s="27"/>
      <c r="C7" s="42">
        <v>0</v>
      </c>
      <c r="D7" s="42">
        <v>0</v>
      </c>
      <c r="E7" s="42">
        <v>0</v>
      </c>
      <c r="F7" s="42">
        <v>0</v>
      </c>
    </row>
    <row r="8" spans="1:6" s="4" customFormat="1" ht="17.45" customHeight="1">
      <c r="A8" s="78" t="s">
        <v>105</v>
      </c>
      <c r="B8" s="29"/>
      <c r="C8" s="42">
        <v>-5108000</v>
      </c>
      <c r="D8" s="42">
        <v>-15143000</v>
      </c>
      <c r="E8" s="42">
        <v>1533000</v>
      </c>
      <c r="F8" s="42">
        <v>-4429000</v>
      </c>
    </row>
    <row r="9" spans="1:6">
      <c r="A9" s="48"/>
      <c r="B9" s="48"/>
      <c r="C9" s="158"/>
      <c r="D9" s="158"/>
      <c r="E9" s="159"/>
      <c r="F9" s="159"/>
    </row>
    <row r="11" spans="1:6">
      <c r="C11" s="1"/>
      <c r="D11" s="1"/>
      <c r="E11" s="1"/>
      <c r="F11" s="1"/>
    </row>
    <row r="13" spans="1:6">
      <c r="D13" s="1"/>
    </row>
    <row r="18" spans="4:4">
      <c r="D18" s="1"/>
    </row>
    <row r="19" spans="4:4">
      <c r="D19" s="1"/>
    </row>
  </sheetData>
  <mergeCells count="5">
    <mergeCell ref="A2:A3"/>
    <mergeCell ref="B2:B3"/>
    <mergeCell ref="C2:D2"/>
    <mergeCell ref="E2:F2"/>
    <mergeCell ref="A1:F1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&amp;L&amp;"Montserrat,Standardowy"&amp;7&amp;K000000Skrócone śródroczne jednostkowe sprawozdanie finansowe Ailleron SA za okres od 1 stycznia 2024 r. do 31 grudnia 2024 r. 
(wszystkie kwoty wyrażone są w tysiącach PLN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A1:E79"/>
  <sheetViews>
    <sheetView showGridLines="0" view="pageBreakPreview" topLeftCell="A68" zoomScaleNormal="100" zoomScaleSheetLayoutView="100" workbookViewId="0">
      <selection activeCell="C84" sqref="C84"/>
    </sheetView>
  </sheetViews>
  <sheetFormatPr defaultColWidth="8.59765625" defaultRowHeight="14.25"/>
  <cols>
    <col min="1" max="1" width="57.59765625" style="10" customWidth="1"/>
    <col min="2" max="3" width="17.73046875" customWidth="1"/>
    <col min="4" max="5" width="13.59765625" hidden="1" customWidth="1"/>
  </cols>
  <sheetData>
    <row r="1" spans="1:5" s="14" customFormat="1" ht="39.950000000000003" customHeight="1">
      <c r="A1" s="237" t="s">
        <v>225</v>
      </c>
      <c r="B1" s="237"/>
      <c r="C1" s="237"/>
      <c r="D1" s="237"/>
      <c r="E1" s="237"/>
    </row>
    <row r="2" spans="1:5" s="80" customFormat="1">
      <c r="A2" s="238"/>
      <c r="B2" s="239" t="s">
        <v>61</v>
      </c>
      <c r="C2" s="239"/>
      <c r="D2" s="200"/>
      <c r="E2" s="200"/>
    </row>
    <row r="3" spans="1:5" s="80" customFormat="1" ht="72" customHeight="1">
      <c r="A3" s="238"/>
      <c r="B3" s="199" t="s">
        <v>226</v>
      </c>
      <c r="C3" s="199" t="s">
        <v>227</v>
      </c>
      <c r="D3" s="199" t="str">
        <f>RZIS_j!E3</f>
        <v>3  miesięce zakończone
31/12/2024               (dane niebadane)</v>
      </c>
      <c r="E3" s="199" t="str">
        <f>RZIS_j!F3</f>
        <v>3 miesięce zakończone 31/12/2023          (dane niebadane)</v>
      </c>
    </row>
    <row r="4" spans="1:5" s="80" customFormat="1">
      <c r="A4" s="81" t="s">
        <v>111</v>
      </c>
      <c r="B4" s="85"/>
      <c r="C4" s="85"/>
      <c r="D4" s="85"/>
      <c r="E4" s="85"/>
    </row>
    <row r="5" spans="1:5">
      <c r="A5" s="37" t="s">
        <v>228</v>
      </c>
      <c r="B5" s="49">
        <v>-5108000</v>
      </c>
      <c r="C5" s="49">
        <v>-15143000</v>
      </c>
      <c r="D5" s="49">
        <f>RZIS_j!E26</f>
        <v>1533000</v>
      </c>
      <c r="E5" s="49">
        <f>RZIS_j!F26</f>
        <v>-4429000</v>
      </c>
    </row>
    <row r="6" spans="1:5">
      <c r="A6" s="37" t="s">
        <v>113</v>
      </c>
      <c r="B6" s="49">
        <v>12914797</v>
      </c>
      <c r="C6" s="49">
        <v>10590762</v>
      </c>
      <c r="D6" s="49">
        <f>SUM(D7:D30)</f>
        <v>2576352</v>
      </c>
      <c r="E6" s="49">
        <f>SUM(E7:E30)</f>
        <v>-2577986</v>
      </c>
    </row>
    <row r="7" spans="1:5">
      <c r="A7" s="110" t="s">
        <v>114</v>
      </c>
      <c r="B7" s="153">
        <v>-822000</v>
      </c>
      <c r="C7" s="153">
        <v>273000</v>
      </c>
      <c r="D7" s="153">
        <f>RZIS_j!E22</f>
        <v>382000</v>
      </c>
      <c r="E7" s="153">
        <f>RZIS_j!F22</f>
        <v>-457000</v>
      </c>
    </row>
    <row r="8" spans="1:5">
      <c r="A8" s="110" t="s">
        <v>115</v>
      </c>
      <c r="B8" s="102">
        <v>3153000</v>
      </c>
      <c r="C8" s="102">
        <v>1975000</v>
      </c>
      <c r="D8" s="102">
        <v>684000</v>
      </c>
      <c r="E8" s="102">
        <v>212000</v>
      </c>
    </row>
    <row r="9" spans="1:5" ht="18.600000000000001" customHeight="1">
      <c r="A9" s="110" t="s">
        <v>116</v>
      </c>
      <c r="B9" s="153">
        <v>0</v>
      </c>
      <c r="C9" s="102">
        <v>-752000</v>
      </c>
      <c r="D9" s="102">
        <v>0</v>
      </c>
      <c r="E9" s="102">
        <v>-176000</v>
      </c>
    </row>
    <row r="10" spans="1:5" ht="32.450000000000003" customHeight="1">
      <c r="A10" s="110" t="s">
        <v>229</v>
      </c>
      <c r="B10" s="102">
        <v>-70000</v>
      </c>
      <c r="C10" s="102">
        <v>718000</v>
      </c>
      <c r="D10" s="102">
        <v>-1000</v>
      </c>
      <c r="E10" s="102">
        <v>-258000</v>
      </c>
    </row>
    <row r="11" spans="1:5" ht="39.950000000000003" hidden="1" customHeight="1">
      <c r="A11" s="110" t="s">
        <v>119</v>
      </c>
      <c r="B11" s="153"/>
      <c r="C11" s="102"/>
      <c r="D11" s="102"/>
      <c r="E11" s="102"/>
    </row>
    <row r="12" spans="1:5" ht="48.95" hidden="1" customHeight="1">
      <c r="A12" s="110" t="s">
        <v>120</v>
      </c>
      <c r="B12" s="153"/>
      <c r="C12" s="102"/>
      <c r="D12" s="102"/>
      <c r="E12" s="102"/>
    </row>
    <row r="13" spans="1:5" ht="26.45" hidden="1" customHeight="1">
      <c r="A13" s="110" t="s">
        <v>121</v>
      </c>
      <c r="B13" s="153"/>
      <c r="C13" s="102"/>
      <c r="D13" s="102"/>
      <c r="E13" s="102"/>
    </row>
    <row r="14" spans="1:5" ht="24.95" customHeight="1">
      <c r="A14" s="110" t="s">
        <v>122</v>
      </c>
      <c r="B14" s="102">
        <v>-1688000</v>
      </c>
      <c r="C14" s="102">
        <v>2001000</v>
      </c>
      <c r="D14" s="102">
        <v>46000</v>
      </c>
      <c r="E14" s="102">
        <v>-37000</v>
      </c>
    </row>
    <row r="15" spans="1:5" ht="27" customHeight="1">
      <c r="A15" s="110" t="s">
        <v>230</v>
      </c>
      <c r="B15" s="102">
        <v>-4913000</v>
      </c>
      <c r="C15" s="102">
        <v>5242000</v>
      </c>
      <c r="D15" s="102">
        <v>-4375000</v>
      </c>
      <c r="E15" s="102">
        <v>-342000</v>
      </c>
    </row>
    <row r="16" spans="1:5" ht="18.95" customHeight="1">
      <c r="A16" s="110" t="s">
        <v>124</v>
      </c>
      <c r="B16" s="153">
        <v>7638000</v>
      </c>
      <c r="C16" s="102">
        <v>6224000</v>
      </c>
      <c r="D16" s="102">
        <v>2209000</v>
      </c>
      <c r="E16" s="102">
        <v>876000</v>
      </c>
    </row>
    <row r="17" spans="1:5">
      <c r="A17" s="110" t="s">
        <v>231</v>
      </c>
      <c r="B17" s="153">
        <v>-267000</v>
      </c>
      <c r="C17" s="102">
        <v>-1281000</v>
      </c>
      <c r="D17" s="102">
        <v>149000</v>
      </c>
      <c r="E17" s="102">
        <v>-1169000</v>
      </c>
    </row>
    <row r="18" spans="1:5" ht="15.75" hidden="1" customHeight="1">
      <c r="A18" s="110" t="s">
        <v>232</v>
      </c>
      <c r="B18" s="153"/>
      <c r="C18" s="102"/>
      <c r="D18" s="102"/>
      <c r="E18" s="102"/>
    </row>
    <row r="19" spans="1:5" ht="15.75" hidden="1" customHeight="1">
      <c r="A19" s="110" t="s">
        <v>127</v>
      </c>
      <c r="B19" s="153"/>
      <c r="C19" s="102"/>
      <c r="D19" s="102"/>
      <c r="E19" s="102"/>
    </row>
    <row r="20" spans="1:5" ht="15" customHeight="1">
      <c r="A20" s="111" t="s">
        <v>128</v>
      </c>
      <c r="B20" s="153"/>
      <c r="C20" s="102"/>
      <c r="D20" s="102"/>
      <c r="E20" s="102"/>
    </row>
    <row r="21" spans="1:5" ht="30" customHeight="1">
      <c r="A21" s="112" t="s">
        <v>129</v>
      </c>
      <c r="B21" s="153">
        <v>7330000</v>
      </c>
      <c r="C21" s="102">
        <v>-5896000</v>
      </c>
      <c r="D21" s="102">
        <v>8488000</v>
      </c>
      <c r="E21" s="102">
        <v>-1133000</v>
      </c>
    </row>
    <row r="22" spans="1:5" ht="24" hidden="1" customHeight="1">
      <c r="A22" s="112" t="s">
        <v>130</v>
      </c>
      <c r="B22" s="102"/>
      <c r="C22" s="102"/>
      <c r="D22" s="102">
        <v>0</v>
      </c>
      <c r="E22" s="102">
        <v>0</v>
      </c>
    </row>
    <row r="23" spans="1:5" ht="17.100000000000001" customHeight="1">
      <c r="A23" s="112" t="s">
        <v>131</v>
      </c>
      <c r="B23" s="102">
        <v>-17000</v>
      </c>
      <c r="C23" s="102">
        <v>52000</v>
      </c>
      <c r="D23" s="102">
        <v>684000</v>
      </c>
      <c r="E23" s="102">
        <v>37000</v>
      </c>
    </row>
    <row r="24" spans="1:5" ht="18.600000000000001" customHeight="1">
      <c r="A24" s="112" t="s">
        <v>233</v>
      </c>
      <c r="B24" s="102">
        <v>-29000</v>
      </c>
      <c r="C24" s="102">
        <v>3446000</v>
      </c>
      <c r="D24" s="102">
        <v>724000</v>
      </c>
      <c r="E24" s="102">
        <v>3323000</v>
      </c>
    </row>
    <row r="25" spans="1:5" ht="25.5" customHeight="1">
      <c r="A25" s="112" t="s">
        <v>133</v>
      </c>
      <c r="B25" s="102">
        <v>71000</v>
      </c>
      <c r="C25" s="102">
        <v>-1369000</v>
      </c>
      <c r="D25" s="102">
        <v>-4749000</v>
      </c>
      <c r="E25" s="102">
        <v>-1436000</v>
      </c>
    </row>
    <row r="26" spans="1:5" ht="14.25" hidden="1" customHeight="1">
      <c r="A26" s="112" t="s">
        <v>134</v>
      </c>
      <c r="B26" s="102">
        <v>-203</v>
      </c>
      <c r="C26" s="102">
        <v>762</v>
      </c>
      <c r="D26" s="102">
        <v>-648</v>
      </c>
      <c r="E26" s="102">
        <v>14</v>
      </c>
    </row>
    <row r="27" spans="1:5" ht="18.600000000000001" customHeight="1">
      <c r="A27" s="112" t="s">
        <v>135</v>
      </c>
      <c r="B27" s="102">
        <v>344000</v>
      </c>
      <c r="C27" s="102">
        <v>-235000</v>
      </c>
      <c r="D27" s="102">
        <v>-648000</v>
      </c>
      <c r="E27" s="102">
        <v>14000</v>
      </c>
    </row>
    <row r="28" spans="1:5" ht="18.600000000000001" customHeight="1">
      <c r="A28" s="112" t="s">
        <v>234</v>
      </c>
      <c r="B28" s="102">
        <v>2047000</v>
      </c>
      <c r="C28" s="102">
        <v>-170000</v>
      </c>
      <c r="D28" s="102">
        <v>583000</v>
      </c>
      <c r="E28" s="102">
        <v>-265000</v>
      </c>
    </row>
    <row r="29" spans="1:5" ht="18.600000000000001" customHeight="1">
      <c r="A29" s="112" t="s">
        <v>137</v>
      </c>
      <c r="B29" s="102">
        <v>138000</v>
      </c>
      <c r="C29" s="102">
        <v>-154000</v>
      </c>
      <c r="D29" s="102">
        <v>-1599000</v>
      </c>
      <c r="E29" s="102">
        <v>-2129000</v>
      </c>
    </row>
    <row r="30" spans="1:5" ht="18.600000000000001" customHeight="1">
      <c r="A30" s="112" t="s">
        <v>127</v>
      </c>
      <c r="B30" s="102">
        <v>0</v>
      </c>
      <c r="C30" s="102">
        <v>516000</v>
      </c>
      <c r="D30" s="102">
        <v>0</v>
      </c>
      <c r="E30" s="102">
        <v>362000</v>
      </c>
    </row>
    <row r="31" spans="1:5">
      <c r="A31" s="50" t="s">
        <v>139</v>
      </c>
      <c r="B31" s="36">
        <v>7806797</v>
      </c>
      <c r="C31" s="51">
        <v>-4553238</v>
      </c>
      <c r="D31" s="51">
        <f>SUM(D5:D6)</f>
        <v>4109352</v>
      </c>
      <c r="E31" s="51">
        <f>SUM(E5:E6)</f>
        <v>-7006986</v>
      </c>
    </row>
    <row r="32" spans="1:5">
      <c r="A32" s="112" t="s">
        <v>140</v>
      </c>
      <c r="B32" s="201">
        <v>-2886000</v>
      </c>
      <c r="C32" s="100">
        <v>-1565000</v>
      </c>
      <c r="D32" s="100">
        <v>-832000</v>
      </c>
      <c r="E32" s="100">
        <v>957000</v>
      </c>
    </row>
    <row r="33" spans="1:5">
      <c r="A33" s="112" t="s">
        <v>141</v>
      </c>
      <c r="B33" s="153">
        <v>-27000</v>
      </c>
      <c r="C33" s="100">
        <v>-24000</v>
      </c>
      <c r="D33" s="100">
        <v>-7000</v>
      </c>
      <c r="E33" s="100">
        <v>0</v>
      </c>
    </row>
    <row r="34" spans="1:5" ht="19.5" customHeight="1">
      <c r="A34" s="52" t="s">
        <v>142</v>
      </c>
      <c r="B34" s="36">
        <v>4893797</v>
      </c>
      <c r="C34" s="36">
        <v>-6142238</v>
      </c>
      <c r="D34" s="36">
        <f>SUM(D31:D33)</f>
        <v>3270352</v>
      </c>
      <c r="E34" s="36">
        <f>SUM(E31:E33)</f>
        <v>-6049986</v>
      </c>
    </row>
    <row r="35" spans="1:5" s="14" customFormat="1" ht="39.950000000000003" customHeight="1">
      <c r="A35" s="241" t="s">
        <v>235</v>
      </c>
      <c r="B35" s="241"/>
      <c r="C35" s="241"/>
      <c r="D35" s="241"/>
      <c r="E35" s="241"/>
    </row>
    <row r="36" spans="1:5">
      <c r="A36" s="240"/>
      <c r="B36" s="239" t="s">
        <v>61</v>
      </c>
      <c r="C36" s="239"/>
      <c r="D36" s="200"/>
      <c r="E36" s="200"/>
    </row>
    <row r="37" spans="1:5" s="80" customFormat="1" ht="76.5" customHeight="1">
      <c r="A37" s="240"/>
      <c r="B37" s="157" t="str">
        <f>B3</f>
        <v>12  miesięcy zakończonych
31/12/2024
(dane niebadane)</v>
      </c>
      <c r="C37" s="157" t="str">
        <f>C3</f>
        <v>12 miesięcy zakończonych 31/12/2023 (dane niebadane)</v>
      </c>
      <c r="D37" s="199" t="str">
        <f>D3</f>
        <v>3  miesięce zakończone
31/12/2024               (dane niebadane)</v>
      </c>
      <c r="E37" s="199" t="str">
        <f>E3</f>
        <v>3 miesięce zakończone 31/12/2023          (dane niebadane)</v>
      </c>
    </row>
    <row r="38" spans="1:5" s="80" customFormat="1" ht="15" customHeight="1">
      <c r="A38" s="81" t="s">
        <v>145</v>
      </c>
      <c r="B38" s="86"/>
      <c r="C38" s="86"/>
      <c r="D38" s="86"/>
      <c r="E38" s="86"/>
    </row>
    <row r="39" spans="1:5" hidden="1">
      <c r="A39" s="112" t="s">
        <v>146</v>
      </c>
      <c r="B39" s="100"/>
      <c r="C39" s="102"/>
      <c r="D39" s="102"/>
      <c r="E39" s="102"/>
    </row>
    <row r="40" spans="1:5">
      <c r="A40" s="112" t="s">
        <v>236</v>
      </c>
      <c r="B40" s="100">
        <v>0</v>
      </c>
      <c r="C40" s="102">
        <v>2151000</v>
      </c>
      <c r="D40" s="102">
        <v>0</v>
      </c>
      <c r="E40" s="102">
        <v>1449000</v>
      </c>
    </row>
    <row r="41" spans="1:5">
      <c r="A41" s="112" t="s">
        <v>237</v>
      </c>
      <c r="B41" s="100">
        <v>0</v>
      </c>
      <c r="C41" s="102">
        <v>752000</v>
      </c>
      <c r="D41" s="102">
        <v>0</v>
      </c>
      <c r="E41" s="102">
        <v>176000</v>
      </c>
    </row>
    <row r="42" spans="1:5" hidden="1">
      <c r="A42" s="112" t="s">
        <v>147</v>
      </c>
      <c r="B42" s="100"/>
      <c r="C42" s="113"/>
      <c r="D42" s="113"/>
      <c r="E42" s="113"/>
    </row>
    <row r="43" spans="1:5" hidden="1">
      <c r="A43" s="112" t="s">
        <v>148</v>
      </c>
      <c r="B43" s="100"/>
      <c r="C43" s="102"/>
      <c r="D43" s="102"/>
      <c r="E43" s="102"/>
    </row>
    <row r="44" spans="1:5" ht="21.75">
      <c r="A44" s="110" t="s">
        <v>149</v>
      </c>
      <c r="B44" s="102">
        <v>-2000</v>
      </c>
      <c r="C44" s="102">
        <v>0</v>
      </c>
      <c r="D44" s="102">
        <v>0</v>
      </c>
      <c r="E44" s="102">
        <v>0</v>
      </c>
    </row>
    <row r="45" spans="1:5">
      <c r="A45" s="112" t="s">
        <v>150</v>
      </c>
      <c r="B45" s="100">
        <v>0</v>
      </c>
      <c r="C45" s="100">
        <v>2000</v>
      </c>
      <c r="D45" s="100"/>
      <c r="E45" s="100"/>
    </row>
    <row r="46" spans="1:5">
      <c r="A46" s="112" t="s">
        <v>151</v>
      </c>
      <c r="B46" s="153">
        <v>1688000</v>
      </c>
      <c r="C46" s="102">
        <v>0</v>
      </c>
      <c r="D46" s="102">
        <v>-20000</v>
      </c>
      <c r="E46" s="102">
        <v>-218000</v>
      </c>
    </row>
    <row r="47" spans="1:5" hidden="1">
      <c r="A47" s="112" t="s">
        <v>152</v>
      </c>
      <c r="B47" s="153"/>
      <c r="C47" s="102"/>
      <c r="D47" s="102"/>
      <c r="E47" s="102"/>
    </row>
    <row r="48" spans="1:5" hidden="1">
      <c r="A48" s="112" t="s">
        <v>153</v>
      </c>
      <c r="B48" s="153"/>
      <c r="C48" s="102"/>
      <c r="D48" s="102"/>
      <c r="E48" s="102"/>
    </row>
    <row r="49" spans="1:5" hidden="1">
      <c r="A49" s="112" t="s">
        <v>154</v>
      </c>
      <c r="B49" s="153"/>
      <c r="C49" s="102"/>
      <c r="D49" s="102"/>
      <c r="E49" s="102"/>
    </row>
    <row r="50" spans="1:5" hidden="1">
      <c r="A50" s="112" t="s">
        <v>155</v>
      </c>
      <c r="B50" s="153"/>
      <c r="C50" s="102"/>
      <c r="D50" s="102"/>
      <c r="E50" s="102"/>
    </row>
    <row r="51" spans="1:5" hidden="1">
      <c r="A51" s="112" t="s">
        <v>156</v>
      </c>
      <c r="B51" s="153"/>
      <c r="C51" s="102"/>
      <c r="D51" s="102"/>
      <c r="E51" s="102"/>
    </row>
    <row r="52" spans="1:5">
      <c r="A52" s="112" t="s">
        <v>157</v>
      </c>
      <c r="B52" s="102">
        <v>-475000</v>
      </c>
      <c r="C52" s="102">
        <v>-791000</v>
      </c>
      <c r="D52" s="102">
        <v>-112000</v>
      </c>
      <c r="E52" s="102">
        <v>-493000</v>
      </c>
    </row>
    <row r="53" spans="1:5">
      <c r="A53" s="110" t="s">
        <v>158</v>
      </c>
      <c r="B53" s="102">
        <v>76000</v>
      </c>
      <c r="C53" s="102">
        <v>475000</v>
      </c>
      <c r="D53" s="102">
        <v>2000</v>
      </c>
      <c r="E53" s="102">
        <v>258000</v>
      </c>
    </row>
    <row r="54" spans="1:5">
      <c r="A54" s="110" t="s">
        <v>159</v>
      </c>
      <c r="B54" s="153">
        <v>-36000</v>
      </c>
      <c r="C54" s="102">
        <v>-9080000</v>
      </c>
      <c r="D54" s="102">
        <v>0</v>
      </c>
      <c r="E54" s="102">
        <v>-2794000</v>
      </c>
    </row>
    <row r="55" spans="1:5" hidden="1">
      <c r="A55" s="112" t="s">
        <v>160</v>
      </c>
      <c r="B55" s="102"/>
      <c r="C55" s="102"/>
      <c r="D55" s="102"/>
      <c r="E55" s="102"/>
    </row>
    <row r="56" spans="1:5" hidden="1">
      <c r="A56" s="112" t="s">
        <v>161</v>
      </c>
      <c r="B56" s="102"/>
      <c r="C56" s="102"/>
      <c r="D56" s="102"/>
      <c r="E56" s="102"/>
    </row>
    <row r="57" spans="1:5" ht="28.5" customHeight="1">
      <c r="A57" s="52" t="s">
        <v>238</v>
      </c>
      <c r="B57" s="51">
        <v>1251000</v>
      </c>
      <c r="C57" s="51">
        <v>-6491000</v>
      </c>
      <c r="D57" s="51">
        <f>SUM(D39:D56)</f>
        <v>-130000</v>
      </c>
      <c r="E57" s="51">
        <f>SUM(E39:E56)</f>
        <v>-1622000</v>
      </c>
    </row>
    <row r="58" spans="1:5" s="80" customFormat="1">
      <c r="A58" s="81" t="s">
        <v>163</v>
      </c>
      <c r="B58" s="83"/>
      <c r="C58" s="84"/>
      <c r="D58" s="84"/>
      <c r="E58" s="84"/>
    </row>
    <row r="59" spans="1:5" hidden="1">
      <c r="A59" s="112" t="s">
        <v>164</v>
      </c>
      <c r="B59" s="198"/>
      <c r="C59" s="102"/>
      <c r="D59" s="102"/>
      <c r="E59" s="102"/>
    </row>
    <row r="60" spans="1:5" hidden="1">
      <c r="A60" s="112" t="s">
        <v>239</v>
      </c>
      <c r="B60" s="198"/>
      <c r="C60" s="102"/>
      <c r="D60" s="102"/>
      <c r="E60" s="102"/>
    </row>
    <row r="61" spans="1:5" ht="21.95" customHeight="1">
      <c r="A61" s="110" t="s">
        <v>240</v>
      </c>
      <c r="B61" s="102">
        <v>-2281000</v>
      </c>
      <c r="C61" s="102">
        <v>0</v>
      </c>
      <c r="D61" s="102">
        <v>1111000</v>
      </c>
      <c r="E61" s="102">
        <v>52000</v>
      </c>
    </row>
    <row r="62" spans="1:5">
      <c r="A62" s="112" t="s">
        <v>166</v>
      </c>
      <c r="B62" s="153">
        <v>0</v>
      </c>
      <c r="C62" s="102">
        <v>-341000</v>
      </c>
      <c r="D62" s="102"/>
      <c r="E62" s="102"/>
    </row>
    <row r="63" spans="1:5" ht="13.5" customHeight="1">
      <c r="A63" s="110" t="s">
        <v>167</v>
      </c>
      <c r="B63" s="153">
        <v>0</v>
      </c>
      <c r="C63" s="102">
        <v>15680000</v>
      </c>
      <c r="D63" s="102">
        <v>0</v>
      </c>
      <c r="E63" s="102">
        <v>5150000</v>
      </c>
    </row>
    <row r="64" spans="1:5" hidden="1">
      <c r="A64" s="112" t="s">
        <v>241</v>
      </c>
      <c r="B64" s="153"/>
      <c r="C64" s="102"/>
      <c r="D64" s="102"/>
      <c r="E64" s="102"/>
    </row>
    <row r="65" spans="1:5" hidden="1">
      <c r="A65" s="112" t="s">
        <v>169</v>
      </c>
      <c r="B65" s="153"/>
      <c r="C65" s="102"/>
      <c r="D65" s="102"/>
      <c r="E65" s="102"/>
    </row>
    <row r="66" spans="1:5">
      <c r="A66" s="112" t="s">
        <v>242</v>
      </c>
      <c r="B66" s="153">
        <v>0</v>
      </c>
      <c r="C66" s="102">
        <v>-12356000</v>
      </c>
      <c r="D66" s="102"/>
      <c r="E66" s="102"/>
    </row>
    <row r="67" spans="1:5">
      <c r="A67" s="112" t="s">
        <v>170</v>
      </c>
      <c r="B67" s="102">
        <v>-2676000</v>
      </c>
      <c r="C67" s="102">
        <v>-5049000</v>
      </c>
      <c r="D67" s="102">
        <v>-764000</v>
      </c>
      <c r="E67" s="102">
        <v>-959000</v>
      </c>
    </row>
    <row r="68" spans="1:5" ht="27.75" customHeight="1">
      <c r="A68" s="52" t="s">
        <v>171</v>
      </c>
      <c r="B68" s="160">
        <v>-4957000</v>
      </c>
      <c r="C68" s="51">
        <v>-2066000</v>
      </c>
      <c r="D68" s="51">
        <f>SUM(D59:D67)</f>
        <v>347000</v>
      </c>
      <c r="E68" s="51">
        <f>SUM(E59:E67)</f>
        <v>4243000</v>
      </c>
    </row>
    <row r="69" spans="1:5">
      <c r="A69" s="114" t="s">
        <v>172</v>
      </c>
      <c r="B69" s="102">
        <v>1187797</v>
      </c>
      <c r="C69" s="102">
        <v>-14699238</v>
      </c>
      <c r="D69" s="102">
        <f>D34+D57+D68</f>
        <v>3487352</v>
      </c>
      <c r="E69" s="102">
        <f>E34+E57+E68</f>
        <v>-3428986</v>
      </c>
    </row>
    <row r="70" spans="1:5" ht="17.45" customHeight="1">
      <c r="A70" s="101" t="s">
        <v>173</v>
      </c>
      <c r="B70" s="102">
        <v>2192000</v>
      </c>
      <c r="C70" s="102">
        <v>16891000</v>
      </c>
      <c r="D70" s="102">
        <v>0</v>
      </c>
      <c r="E70" s="102">
        <v>0</v>
      </c>
    </row>
    <row r="71" spans="1:5" ht="17.45" hidden="1" customHeight="1">
      <c r="A71" s="101" t="s">
        <v>174</v>
      </c>
      <c r="B71" s="102"/>
      <c r="C71" s="100"/>
      <c r="D71" s="100"/>
      <c r="E71" s="100"/>
    </row>
    <row r="72" spans="1:5" hidden="1">
      <c r="A72" s="101" t="s">
        <v>175</v>
      </c>
      <c r="B72" s="100"/>
      <c r="C72" s="100"/>
      <c r="D72" s="100"/>
      <c r="E72" s="100"/>
    </row>
    <row r="73" spans="1:5" hidden="1">
      <c r="A73" s="101" t="s">
        <v>176</v>
      </c>
      <c r="B73" s="100"/>
      <c r="C73" s="100"/>
      <c r="D73" s="100"/>
      <c r="E73" s="100"/>
    </row>
    <row r="74" spans="1:5" s="80" customFormat="1" ht="32.25" customHeight="1">
      <c r="A74" s="79" t="s">
        <v>177</v>
      </c>
      <c r="B74" s="87">
        <v>3379797</v>
      </c>
      <c r="C74" s="83">
        <v>2191762</v>
      </c>
      <c r="D74" s="83">
        <f>D69+D70+D71</f>
        <v>3487352</v>
      </c>
      <c r="E74" s="83">
        <f>E69+E70+E71</f>
        <v>-3428986</v>
      </c>
    </row>
    <row r="75" spans="1:5" ht="15" customHeight="1">
      <c r="A75" s="115"/>
      <c r="B75" s="34"/>
      <c r="C75" s="34"/>
      <c r="D75" s="34"/>
      <c r="E75" s="34"/>
    </row>
    <row r="76" spans="1:5" ht="26.25" customHeight="1">
      <c r="B76" s="1"/>
      <c r="C76" s="1"/>
    </row>
    <row r="77" spans="1:5" ht="23.45" customHeight="1">
      <c r="B77" s="1"/>
      <c r="C77" s="1"/>
      <c r="D77" s="1">
        <f t="shared" ref="C77:E77" si="0">D74-D76</f>
        <v>3487352</v>
      </c>
      <c r="E77" s="1">
        <f t="shared" si="0"/>
        <v>-3428986</v>
      </c>
    </row>
    <row r="78" spans="1:5" ht="27" customHeight="1">
      <c r="A78" s="5"/>
      <c r="C78" s="1"/>
      <c r="D78" s="1"/>
      <c r="E78" s="1"/>
    </row>
    <row r="79" spans="1:5" ht="18" customHeight="1">
      <c r="B79" s="102"/>
      <c r="C79" s="9"/>
      <c r="D79" s="9"/>
      <c r="E79" s="9"/>
    </row>
  </sheetData>
  <mergeCells count="6">
    <mergeCell ref="A1:E1"/>
    <mergeCell ref="A2:A3"/>
    <mergeCell ref="B2:C2"/>
    <mergeCell ref="A36:A37"/>
    <mergeCell ref="B36:C36"/>
    <mergeCell ref="A35:E35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&amp;L&amp;"Montserrat,Standardowy"&amp;7&amp;K000000Skrócone śródroczne jednostkowe sprawozdanie finansowe Ailleron SA za okres od 1 stycznia 2024 r. do 31 grudnia 2024 r. 
(wszystkie kwoty wyrażone są w tysiącach PLN o ile nie wskazano inaczej)</oddHeader>
    <oddFooter>&amp;C&amp;P</oddFooter>
  </headerFooter>
  <rowBreaks count="1" manualBreakCount="1">
    <brk id="34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A1:I32"/>
  <sheetViews>
    <sheetView showGridLines="0" tabSelected="1" view="pageBreakPreview" topLeftCell="A20" zoomScaleNormal="100" zoomScaleSheetLayoutView="100" workbookViewId="0">
      <selection activeCell="E26" sqref="E26"/>
    </sheetView>
  </sheetViews>
  <sheetFormatPr defaultColWidth="9.1328125" defaultRowHeight="16.899999999999999"/>
  <cols>
    <col min="1" max="1" width="48.59765625" style="16" customWidth="1"/>
    <col min="2" max="6" width="15.73046875" style="16" customWidth="1"/>
    <col min="7" max="8" width="9.1328125" style="16"/>
    <col min="9" max="9" width="9.86328125" style="16" bestFit="1" customWidth="1"/>
    <col min="10" max="16384" width="9.1328125" style="16"/>
  </cols>
  <sheetData>
    <row r="1" spans="1:6" ht="39.950000000000003" customHeight="1">
      <c r="A1" s="227" t="s">
        <v>243</v>
      </c>
      <c r="B1" s="227"/>
      <c r="C1" s="227"/>
      <c r="D1" s="227"/>
      <c r="E1" s="227"/>
      <c r="F1" s="227"/>
    </row>
    <row r="2" spans="1:6" s="17" customFormat="1" ht="13.9">
      <c r="A2" s="242"/>
      <c r="B2" s="244" t="s">
        <v>61</v>
      </c>
      <c r="C2" s="239"/>
      <c r="D2" s="239"/>
      <c r="E2" s="239"/>
      <c r="F2" s="239"/>
    </row>
    <row r="3" spans="1:6" s="20" customFormat="1" ht="41.25" customHeight="1">
      <c r="A3" s="243"/>
      <c r="B3" s="217" t="s">
        <v>30</v>
      </c>
      <c r="C3" s="217" t="s">
        <v>179</v>
      </c>
      <c r="D3" s="217" t="s">
        <v>32</v>
      </c>
      <c r="E3" s="217" t="s">
        <v>33</v>
      </c>
      <c r="F3" s="218" t="s">
        <v>182</v>
      </c>
    </row>
    <row r="4" spans="1:6" s="17" customFormat="1" ht="15" customHeight="1">
      <c r="A4" s="72" t="s">
        <v>183</v>
      </c>
      <c r="B4" s="59">
        <v>3707</v>
      </c>
      <c r="C4" s="59">
        <v>38412</v>
      </c>
      <c r="D4" s="59">
        <v>1253</v>
      </c>
      <c r="E4" s="59">
        <v>4808</v>
      </c>
      <c r="F4" s="202">
        <v>48180</v>
      </c>
    </row>
    <row r="5" spans="1:6" s="17" customFormat="1" ht="15" customHeight="1">
      <c r="A5" s="72" t="s">
        <v>184</v>
      </c>
      <c r="B5" s="117">
        <v>0</v>
      </c>
      <c r="C5" s="117">
        <v>0</v>
      </c>
      <c r="D5" s="117">
        <v>0</v>
      </c>
      <c r="E5" s="117">
        <v>-5108</v>
      </c>
      <c r="F5" s="167">
        <v>-5108</v>
      </c>
    </row>
    <row r="6" spans="1:6" s="17" customFormat="1" ht="15" hidden="1" customHeight="1">
      <c r="A6" s="118" t="s">
        <v>195</v>
      </c>
      <c r="B6" s="117">
        <v>0</v>
      </c>
      <c r="C6" s="117">
        <v>0</v>
      </c>
      <c r="D6" s="117">
        <v>0</v>
      </c>
      <c r="E6" s="117">
        <v>0</v>
      </c>
      <c r="F6" s="166" t="e">
        <v>#REF!</v>
      </c>
    </row>
    <row r="7" spans="1:6" s="17" customFormat="1" ht="15" customHeight="1">
      <c r="A7" s="74" t="s">
        <v>187</v>
      </c>
      <c r="B7" s="59">
        <v>0</v>
      </c>
      <c r="C7" s="59">
        <v>0</v>
      </c>
      <c r="D7" s="59">
        <v>0</v>
      </c>
      <c r="E7" s="59">
        <v>-5108</v>
      </c>
      <c r="F7" s="73">
        <v>-5108</v>
      </c>
    </row>
    <row r="8" spans="1:6" s="17" customFormat="1" ht="15" customHeight="1">
      <c r="A8" s="203" t="s">
        <v>189</v>
      </c>
      <c r="B8" s="117">
        <v>0</v>
      </c>
      <c r="C8" s="117">
        <v>0</v>
      </c>
      <c r="D8" s="117">
        <v>994</v>
      </c>
      <c r="E8" s="117">
        <v>0</v>
      </c>
      <c r="F8" s="166">
        <v>994</v>
      </c>
    </row>
    <row r="9" spans="1:6" s="17" customFormat="1" ht="15" hidden="1" customHeight="1">
      <c r="A9" s="66" t="s">
        <v>193</v>
      </c>
      <c r="B9" s="117">
        <v>0</v>
      </c>
      <c r="C9" s="117">
        <v>0</v>
      </c>
      <c r="D9" s="117">
        <v>0</v>
      </c>
      <c r="E9" s="117">
        <v>0</v>
      </c>
      <c r="F9" s="166">
        <v>0</v>
      </c>
    </row>
    <row r="10" spans="1:6" s="17" customFormat="1" ht="15" customHeight="1">
      <c r="A10" s="118" t="s">
        <v>190</v>
      </c>
      <c r="B10" s="59">
        <v>0</v>
      </c>
      <c r="C10" s="59">
        <v>0</v>
      </c>
      <c r="D10" s="59">
        <v>994</v>
      </c>
      <c r="E10" s="59">
        <v>-5108</v>
      </c>
      <c r="F10" s="202">
        <v>-4114</v>
      </c>
    </row>
    <row r="11" spans="1:6" s="17" customFormat="1" ht="15" customHeight="1">
      <c r="A11" s="82" t="s">
        <v>191</v>
      </c>
      <c r="B11" s="59">
        <v>3707</v>
      </c>
      <c r="C11" s="59">
        <v>38412</v>
      </c>
      <c r="D11" s="59">
        <v>2247</v>
      </c>
      <c r="E11" s="206">
        <v>-300</v>
      </c>
      <c r="F11" s="59">
        <v>44066</v>
      </c>
    </row>
    <row r="12" spans="1:6" s="20" customFormat="1" ht="21.95" customHeight="1">
      <c r="A12" s="205"/>
      <c r="B12" s="204"/>
      <c r="C12" s="204"/>
      <c r="D12" s="204"/>
      <c r="E12" s="204"/>
      <c r="F12" s="204"/>
    </row>
    <row r="13" spans="1:6" s="17" customFormat="1" ht="15" customHeight="1">
      <c r="A13" s="74" t="s">
        <v>192</v>
      </c>
      <c r="B13" s="58">
        <v>3707</v>
      </c>
      <c r="C13" s="58">
        <v>38412</v>
      </c>
      <c r="D13" s="58">
        <v>737</v>
      </c>
      <c r="E13" s="58">
        <v>32307</v>
      </c>
      <c r="F13" s="57">
        <v>75163</v>
      </c>
    </row>
    <row r="14" spans="1:6" s="17" customFormat="1" ht="15" customHeight="1">
      <c r="A14" s="203" t="s">
        <v>184</v>
      </c>
      <c r="B14" s="63">
        <v>0</v>
      </c>
      <c r="C14" s="116">
        <v>0</v>
      </c>
      <c r="D14" s="63">
        <v>0</v>
      </c>
      <c r="E14" s="116">
        <v>-15143</v>
      </c>
      <c r="F14" s="62">
        <v>-15143</v>
      </c>
    </row>
    <row r="15" spans="1:6" s="17" customFormat="1" ht="15" customHeight="1">
      <c r="A15" s="66" t="s">
        <v>187</v>
      </c>
      <c r="B15" s="58">
        <v>0</v>
      </c>
      <c r="C15" s="58">
        <v>0</v>
      </c>
      <c r="D15" s="58">
        <v>0</v>
      </c>
      <c r="E15" s="58">
        <v>-15143</v>
      </c>
      <c r="F15" s="57">
        <v>-15143</v>
      </c>
    </row>
    <row r="16" spans="1:6" s="17" customFormat="1" ht="15" customHeight="1">
      <c r="A16" s="118" t="s">
        <v>189</v>
      </c>
      <c r="B16" s="116">
        <v>0</v>
      </c>
      <c r="C16" s="116">
        <v>0</v>
      </c>
      <c r="D16" s="116">
        <v>516</v>
      </c>
      <c r="E16" s="116">
        <v>0</v>
      </c>
      <c r="F16" s="65">
        <v>516</v>
      </c>
    </row>
    <row r="17" spans="1:9" s="17" customFormat="1" ht="15" customHeight="1">
      <c r="A17" s="66" t="s">
        <v>193</v>
      </c>
      <c r="B17" s="116">
        <v>0</v>
      </c>
      <c r="C17" s="67">
        <v>0</v>
      </c>
      <c r="D17" s="67">
        <v>0</v>
      </c>
      <c r="E17" s="116">
        <v>-12356</v>
      </c>
      <c r="F17" s="65">
        <v>-12356</v>
      </c>
    </row>
    <row r="18" spans="1:9" s="17" customFormat="1" ht="15" customHeight="1">
      <c r="A18" s="118" t="s">
        <v>190</v>
      </c>
      <c r="B18" s="59">
        <v>0</v>
      </c>
      <c r="C18" s="59">
        <v>0</v>
      </c>
      <c r="D18" s="59">
        <v>516</v>
      </c>
      <c r="E18" s="59">
        <v>-27499</v>
      </c>
      <c r="F18" s="73">
        <v>-26983</v>
      </c>
    </row>
    <row r="19" spans="1:9" s="17" customFormat="1" ht="15" customHeight="1">
      <c r="A19" s="82" t="s">
        <v>244</v>
      </c>
      <c r="B19" s="117">
        <v>3707</v>
      </c>
      <c r="C19" s="117">
        <v>38412</v>
      </c>
      <c r="D19" s="117">
        <v>1253</v>
      </c>
      <c r="E19" s="117">
        <v>4808</v>
      </c>
      <c r="F19" s="202">
        <v>48180</v>
      </c>
    </row>
    <row r="20" spans="1:9" s="17" customFormat="1" ht="28.5" customHeight="1">
      <c r="A20" s="180"/>
      <c r="B20" s="164"/>
      <c r="C20" s="164"/>
      <c r="D20" s="164"/>
      <c r="E20" s="164"/>
      <c r="F20" s="164"/>
      <c r="I20" s="19"/>
    </row>
    <row r="21" spans="1:9">
      <c r="A21" s="34"/>
      <c r="B21" s="39"/>
      <c r="C21" s="39"/>
      <c r="D21" s="39"/>
      <c r="E21" s="39"/>
      <c r="F21" s="39"/>
    </row>
    <row r="22" spans="1:9">
      <c r="A22" s="34"/>
      <c r="B22" s="75"/>
      <c r="C22" s="75"/>
      <c r="D22" s="75"/>
      <c r="E22" s="75"/>
      <c r="F22" s="75"/>
    </row>
    <row r="23" spans="1:9" s="2" customFormat="1" ht="42.75" customHeight="1">
      <c r="A23" s="245" t="s">
        <v>196</v>
      </c>
      <c r="B23" s="245"/>
      <c r="C23" s="245"/>
      <c r="D23" s="76"/>
      <c r="E23" s="76"/>
      <c r="F23" s="76"/>
    </row>
    <row r="24" spans="1:9" s="8" customFormat="1" ht="42.75" customHeight="1">
      <c r="A24" s="209" t="s">
        <v>245</v>
      </c>
      <c r="B24" s="210"/>
      <c r="C24" s="211"/>
      <c r="D24" s="120"/>
      <c r="E24" s="120"/>
      <c r="F24" s="120"/>
    </row>
    <row r="25" spans="1:9" s="8" customFormat="1" ht="42.75" customHeight="1">
      <c r="A25" s="212" t="s">
        <v>197</v>
      </c>
      <c r="B25" s="210"/>
      <c r="C25" s="211"/>
      <c r="D25" s="120"/>
      <c r="E25" s="120"/>
      <c r="F25" s="120"/>
    </row>
    <row r="26" spans="1:9" s="8" customFormat="1" ht="42.75" customHeight="1">
      <c r="A26" s="209" t="s">
        <v>246</v>
      </c>
      <c r="B26" s="210"/>
      <c r="C26" s="211"/>
      <c r="D26" s="120"/>
      <c r="E26" s="120"/>
      <c r="F26" s="120"/>
    </row>
    <row r="27" spans="1:9" s="8" customFormat="1" ht="42.75" customHeight="1">
      <c r="A27" s="209" t="s">
        <v>247</v>
      </c>
      <c r="B27" s="210"/>
      <c r="C27" s="77"/>
      <c r="D27" s="120"/>
      <c r="E27" s="120"/>
      <c r="F27" s="120"/>
    </row>
    <row r="28" spans="1:9" s="2" customFormat="1" ht="14.45" customHeight="1">
      <c r="A28" s="119" t="s">
        <v>198</v>
      </c>
      <c r="B28" s="77"/>
      <c r="C28" s="77"/>
      <c r="D28" s="76"/>
      <c r="E28" s="76"/>
      <c r="F28" s="76"/>
    </row>
    <row r="29" spans="1:9" s="2" customFormat="1" ht="42.75" customHeight="1">
      <c r="A29" s="213" t="s">
        <v>248</v>
      </c>
      <c r="B29" s="77"/>
      <c r="C29" s="77"/>
      <c r="D29" s="76"/>
      <c r="E29" s="76"/>
      <c r="F29" s="76"/>
    </row>
    <row r="30" spans="1:9" customFormat="1" ht="8.4499999999999993" customHeight="1">
      <c r="A30" s="214"/>
      <c r="B30" s="214"/>
      <c r="C30" s="214"/>
      <c r="D30" s="34"/>
      <c r="E30" s="34"/>
      <c r="F30" s="34"/>
    </row>
    <row r="31" spans="1:9" customFormat="1" ht="42.75" customHeight="1">
      <c r="A31" s="214"/>
      <c r="B31" s="214"/>
      <c r="C31" s="214"/>
      <c r="D31" s="34"/>
      <c r="E31" s="34"/>
      <c r="F31" s="34"/>
    </row>
    <row r="32" spans="1:9" customFormat="1" ht="16.5" customHeight="1">
      <c r="A32" s="249" t="s">
        <v>249</v>
      </c>
      <c r="B32" s="249"/>
      <c r="C32" s="249"/>
      <c r="D32" s="34"/>
      <c r="E32" s="34"/>
      <c r="F32" s="34"/>
    </row>
  </sheetData>
  <mergeCells count="5">
    <mergeCell ref="A1:F1"/>
    <mergeCell ref="A2:A3"/>
    <mergeCell ref="B2:F2"/>
    <mergeCell ref="A23:C23"/>
    <mergeCell ref="A32:C32"/>
  </mergeCells>
  <pageMargins left="0.70866141732283472" right="0.70866141732283472" top="0.74803149606299213" bottom="0.55118110236220474" header="0.31496062992125984" footer="0.31496062992125984"/>
  <pageSetup paperSize="9" scale="68" fitToHeight="0" orientation="portrait" r:id="rId1"/>
  <headerFooter>
    <oddHeader>&amp;L&amp;"Montserrat,Standardowy"&amp;7&amp;K000000Skrócone śródroczne jednostkowe sprawozdanie finansowe Ailleron SA za okres od 1 stycznia 2024 r. do 31 grudnia 2024 r. 
(wszystkie kwoty wyrażone są w tysiącach PLN o ile nie wskazano inaczej)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807734f4cc79a109456942427be22e7f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bafc06ace31b79cb2c2a1f3e23899e24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3bb23f-8b80-4690-8a57-69e0bbeeded4" xsi:nil="true"/>
    <lcf76f155ced4ddcb4097134ff3c332f xmlns="b0558c5e-54b8-4554-8356-cd086cff14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5BE5E9-000A-4ED1-9392-1746F988F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C86479-9F3D-4D7A-8FFE-EC08E8F078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6335D-C9B7-4205-B18C-935966BF9288}">
  <ds:schemaRefs>
    <ds:schemaRef ds:uri="http://schemas.microsoft.com/office/2006/metadata/properties"/>
    <ds:schemaRef ds:uri="http://schemas.microsoft.com/office/infopath/2007/PartnerControls"/>
    <ds:schemaRef ds:uri="553bb23f-8b80-4690-8a57-69e0bbeeded4"/>
    <ds:schemaRef ds:uri="b0558c5e-54b8-4554-8356-cd086cff14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grcw</dc:creator>
  <cp:keywords/>
  <dc:description/>
  <cp:lastModifiedBy>Adrianna Kocięda</cp:lastModifiedBy>
  <cp:revision/>
  <dcterms:created xsi:type="dcterms:W3CDTF">2017-05-15T07:46:13Z</dcterms:created>
  <dcterms:modified xsi:type="dcterms:W3CDTF">2025-03-07T13:22:41Z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0x01010022190B2C1375E04A82879CA527BEBEDC</vt:lpwstr>
  </property>
  <property fmtid="{D5CDD505-2E9C-101B-9397-08002B2CF9AE}" pid="3" name="MediaServiceImageTags">
    <vt:lpwstr/>
  </property>
</Properties>
</file>