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2_1Q\"/>
    </mc:Choice>
  </mc:AlternateContent>
  <xr:revisionPtr revIDLastSave="0" documentId="13_ncr:1_{38747831-39B8-4911-A153-7EE6A9950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7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Bilans_j!$A$1:$D$57</definedName>
    <definedName name="_xlnm.Print_Area" localSheetId="0">Bilans_s!$A$1:$D$57</definedName>
    <definedName name="_xlnm.Print_Area" localSheetId="8">CF_j!$A$1:$C$62</definedName>
    <definedName name="_xlnm.Print_Area" localSheetId="3">CF_s!$A$1:$C$82</definedName>
    <definedName name="_xlnm.Print_Area" localSheetId="6">RZIS_j!$A$1:$D$49</definedName>
    <definedName name="_xlnm.Print_Area" localSheetId="1">RZIS_s!$A$1:$D$47</definedName>
    <definedName name="_xlnm.Print_Area" localSheetId="7">SSCD_j!$A$1:$D$11</definedName>
    <definedName name="_xlnm.Print_Area" localSheetId="2">SSCD_s!$A$1:$D$11</definedName>
    <definedName name="_xlnm.Print_Area" localSheetId="9">ZZKW_j!$A$1:$F$26</definedName>
    <definedName name="_xlnm.Print_Area" localSheetId="4">ZZKW_s!$A$1:$I$26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1" l="1"/>
  <c r="F14" i="11"/>
  <c r="D13" i="11"/>
  <c r="D16" i="11" s="1"/>
  <c r="C13" i="11"/>
  <c r="C16" i="11" s="1"/>
  <c r="C17" i="11" s="1"/>
  <c r="B13" i="11"/>
  <c r="B16" i="11" s="1"/>
  <c r="F12" i="11"/>
  <c r="D7" i="11"/>
  <c r="D8" i="11" s="1"/>
  <c r="D10" i="11" s="1"/>
  <c r="C7" i="11"/>
  <c r="C8" i="11" s="1"/>
  <c r="B7" i="11"/>
  <c r="B8" i="11" s="1"/>
  <c r="B10" i="11" s="1"/>
  <c r="F6" i="11"/>
  <c r="F4" i="11"/>
  <c r="E60" i="10"/>
  <c r="D60" i="10"/>
  <c r="C60" i="10"/>
  <c r="C56" i="10"/>
  <c r="B56" i="10"/>
  <c r="C48" i="10"/>
  <c r="B48" i="10"/>
  <c r="C25" i="10"/>
  <c r="C21" i="10"/>
  <c r="C6" i="10" s="1"/>
  <c r="D7" i="9"/>
  <c r="C7" i="9"/>
  <c r="D3" i="9"/>
  <c r="C3" i="10" s="1"/>
  <c r="C36" i="10" s="1"/>
  <c r="C3" i="9"/>
  <c r="B3" i="10" s="1"/>
  <c r="B36" i="10" s="1"/>
  <c r="D54" i="8"/>
  <c r="C54" i="8"/>
  <c r="D38" i="8"/>
  <c r="C38" i="8"/>
  <c r="C31" i="8"/>
  <c r="D29" i="8"/>
  <c r="D31" i="8" s="1"/>
  <c r="C29" i="8"/>
  <c r="D22" i="8"/>
  <c r="C22" i="8"/>
  <c r="B7" i="10" s="1"/>
  <c r="B6" i="10" s="1"/>
  <c r="D9" i="8"/>
  <c r="D12" i="8" s="1"/>
  <c r="D17" i="8" s="1"/>
  <c r="D20" i="8" s="1"/>
  <c r="D25" i="8" s="1"/>
  <c r="C9" i="8"/>
  <c r="D6" i="8"/>
  <c r="C6" i="8"/>
  <c r="C12" i="8" s="1"/>
  <c r="C17" i="8" s="1"/>
  <c r="C20" i="8" s="1"/>
  <c r="C25" i="8" s="1"/>
  <c r="D44" i="7"/>
  <c r="D38" i="7" s="1"/>
  <c r="C44" i="7"/>
  <c r="D39" i="7"/>
  <c r="C39" i="7"/>
  <c r="C38" i="7" s="1"/>
  <c r="D33" i="7"/>
  <c r="D54" i="7" s="1"/>
  <c r="D59" i="7" s="1"/>
  <c r="C33" i="7"/>
  <c r="D32" i="7"/>
  <c r="C32" i="7"/>
  <c r="C26" i="7"/>
  <c r="D15" i="7"/>
  <c r="C15" i="7"/>
  <c r="D8" i="7"/>
  <c r="D26" i="7" s="1"/>
  <c r="C8" i="7"/>
  <c r="G22" i="6"/>
  <c r="I22" i="6" s="1"/>
  <c r="G21" i="6"/>
  <c r="I21" i="6" s="1"/>
  <c r="G20" i="6"/>
  <c r="I20" i="6" s="1"/>
  <c r="G19" i="6"/>
  <c r="I19" i="6" s="1"/>
  <c r="F18" i="6"/>
  <c r="F23" i="6" s="1"/>
  <c r="F24" i="6" s="1"/>
  <c r="D18" i="6"/>
  <c r="D23" i="6" s="1"/>
  <c r="D24" i="6" s="1"/>
  <c r="C18" i="6"/>
  <c r="C23" i="6" s="1"/>
  <c r="C24" i="6" s="1"/>
  <c r="B18" i="6"/>
  <c r="B23" i="6" s="1"/>
  <c r="B24" i="6" s="1"/>
  <c r="G17" i="6"/>
  <c r="I17" i="6" s="1"/>
  <c r="G16" i="6"/>
  <c r="G18" i="6" s="1"/>
  <c r="G23" i="6" s="1"/>
  <c r="G24" i="6" s="1"/>
  <c r="E16" i="6"/>
  <c r="E18" i="6" s="1"/>
  <c r="E23" i="6" s="1"/>
  <c r="E24" i="6" s="1"/>
  <c r="G15" i="6"/>
  <c r="I15" i="6" s="1"/>
  <c r="G11" i="6"/>
  <c r="I11" i="6" s="1"/>
  <c r="G10" i="6"/>
  <c r="I10" i="6" s="1"/>
  <c r="G9" i="6"/>
  <c r="I9" i="6" s="1"/>
  <c r="G8" i="6"/>
  <c r="I8" i="6" s="1"/>
  <c r="H7" i="6"/>
  <c r="H12" i="6" s="1"/>
  <c r="H13" i="6" s="1"/>
  <c r="F7" i="6"/>
  <c r="F12" i="6" s="1"/>
  <c r="F13" i="6" s="1"/>
  <c r="D7" i="6"/>
  <c r="D12" i="6" s="1"/>
  <c r="D13" i="6" s="1"/>
  <c r="C7" i="6"/>
  <c r="C12" i="6" s="1"/>
  <c r="C13" i="6" s="1"/>
  <c r="B7" i="6"/>
  <c r="B12" i="6" s="1"/>
  <c r="B13" i="6" s="1"/>
  <c r="G6" i="6"/>
  <c r="I6" i="6" s="1"/>
  <c r="G4" i="6"/>
  <c r="I4" i="6" s="1"/>
  <c r="B78" i="5"/>
  <c r="C75" i="5"/>
  <c r="B70" i="5"/>
  <c r="B75" i="5" s="1"/>
  <c r="C59" i="5"/>
  <c r="B59" i="5"/>
  <c r="C41" i="5"/>
  <c r="B41" i="5"/>
  <c r="C30" i="5"/>
  <c r="C26" i="5"/>
  <c r="C7" i="5"/>
  <c r="C6" i="5" s="1"/>
  <c r="B7" i="5"/>
  <c r="B6" i="5" s="1"/>
  <c r="C9" i="4"/>
  <c r="D7" i="4"/>
  <c r="C7" i="4"/>
  <c r="D35" i="3"/>
  <c r="C35" i="3"/>
  <c r="D23" i="3"/>
  <c r="C23" i="3"/>
  <c r="D8" i="3"/>
  <c r="C8" i="3"/>
  <c r="D5" i="3"/>
  <c r="D11" i="3" s="1"/>
  <c r="D16" i="3" s="1"/>
  <c r="D21" i="3" s="1"/>
  <c r="D26" i="3" s="1"/>
  <c r="C5" i="3"/>
  <c r="C11" i="3" s="1"/>
  <c r="C16" i="3" s="1"/>
  <c r="C21" i="3" s="1"/>
  <c r="C26" i="3" s="1"/>
  <c r="D44" i="2"/>
  <c r="C44" i="2"/>
  <c r="D38" i="2"/>
  <c r="C38" i="2"/>
  <c r="D37" i="2"/>
  <c r="C37" i="2"/>
  <c r="D30" i="2"/>
  <c r="D57" i="2" s="1"/>
  <c r="C30" i="2"/>
  <c r="C57" i="2" s="1"/>
  <c r="C29" i="2"/>
  <c r="D28" i="2"/>
  <c r="C28" i="2"/>
  <c r="D24" i="2"/>
  <c r="C24" i="2"/>
  <c r="D15" i="2"/>
  <c r="C15" i="2"/>
  <c r="D7" i="2"/>
  <c r="C7" i="2"/>
  <c r="D17" i="11" l="1"/>
  <c r="C44" i="8"/>
  <c r="C45" i="8" s="1"/>
  <c r="C32" i="8"/>
  <c r="D44" i="8"/>
  <c r="D45" i="8" s="1"/>
  <c r="D32" i="8"/>
  <c r="B17" i="11"/>
  <c r="F10" i="11"/>
  <c r="C54" i="7"/>
  <c r="C59" i="7" s="1"/>
  <c r="C31" i="3"/>
  <c r="C30" i="3"/>
  <c r="D30" i="3"/>
  <c r="D31" i="3"/>
  <c r="D29" i="2"/>
  <c r="D40" i="8" l="1"/>
  <c r="C5" i="10"/>
  <c r="C30" i="10" s="1"/>
  <c r="C33" i="10" s="1"/>
  <c r="D39" i="8"/>
  <c r="E5" i="11"/>
  <c r="C40" i="8"/>
  <c r="B5" i="10"/>
  <c r="B30" i="10" s="1"/>
  <c r="B33" i="10" s="1"/>
  <c r="B57" i="10" s="1"/>
  <c r="B60" i="10" s="1"/>
  <c r="C39" i="8"/>
  <c r="E11" i="11"/>
  <c r="D37" i="3"/>
  <c r="E5" i="6"/>
  <c r="D36" i="3"/>
  <c r="D4" i="4"/>
  <c r="D8" i="4" s="1"/>
  <c r="D9" i="4" s="1"/>
  <c r="C4" i="4"/>
  <c r="C8" i="4" s="1"/>
  <c r="C36" i="3"/>
  <c r="B5" i="5"/>
  <c r="B35" i="5" s="1"/>
  <c r="B38" i="5" s="1"/>
  <c r="B76" i="5" s="1"/>
  <c r="B81" i="5" s="1"/>
  <c r="C4" i="9" l="1"/>
  <c r="C8" i="9" s="1"/>
  <c r="C47" i="8"/>
  <c r="C48" i="8" s="1"/>
  <c r="F5" i="11"/>
  <c r="E7" i="11"/>
  <c r="D4" i="9"/>
  <c r="D8" i="9" s="1"/>
  <c r="D47" i="8"/>
  <c r="D48" i="8" s="1"/>
  <c r="F11" i="11"/>
  <c r="E13" i="11"/>
  <c r="D42" i="3"/>
  <c r="D43" i="3" s="1"/>
  <c r="D45" i="3" s="1"/>
  <c r="D46" i="3" s="1"/>
  <c r="C5" i="5"/>
  <c r="C35" i="5" s="1"/>
  <c r="C38" i="5" s="1"/>
  <c r="C76" i="5" s="1"/>
  <c r="C81" i="5" s="1"/>
  <c r="C38" i="3"/>
  <c r="C43" i="3"/>
  <c r="C42" i="3"/>
  <c r="G5" i="6"/>
  <c r="E7" i="6"/>
  <c r="E12" i="6" s="1"/>
  <c r="E13" i="6" s="1"/>
  <c r="E16" i="11" l="1"/>
  <c r="F13" i="11"/>
  <c r="E8" i="11"/>
  <c r="F7" i="11"/>
  <c r="F8" i="11" s="1"/>
  <c r="H16" i="6"/>
  <c r="C10" i="4"/>
  <c r="G7" i="6"/>
  <c r="I5" i="6"/>
  <c r="C45" i="3"/>
  <c r="C46" i="3"/>
  <c r="E17" i="11" l="1"/>
  <c r="F16" i="11"/>
  <c r="F17" i="11" s="1"/>
  <c r="G12" i="6"/>
  <c r="I7" i="6"/>
  <c r="I16" i="6"/>
  <c r="H18" i="6"/>
  <c r="H23" i="6" l="1"/>
  <c r="H24" i="6" s="1"/>
  <c r="I18" i="6"/>
  <c r="I23" i="6" s="1"/>
  <c r="I24" i="6" s="1"/>
  <c r="G13" i="6"/>
  <c r="I12" i="6"/>
  <c r="I13" i="6" s="1"/>
</calcChain>
</file>

<file path=xl/sharedStrings.xml><?xml version="1.0" encoding="utf-8"?>
<sst xmlns="http://schemas.openxmlformats.org/spreadsheetml/2006/main" count="432" uniqueCount="249">
  <si>
    <t xml:space="preserve">II.  SKRÓCONE SKONSOLIDOWANE  SPRAWOZDANIE FINANSOWE  
GRUPY KAPITAŁOWEJ AILLERON SA 
ZA I KWARTAŁ 2022 ROKU ZAKOŃCZONY 31/03/2022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</si>
  <si>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</si>
  <si>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</si>
  <si>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</si>
  <si>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</si>
  <si>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</si>
  <si>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31/03/2022</t>
  </si>
  <si>
    <t>Stan na 31/12/2021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</si>
  <si>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</si>
  <si>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</si>
  <si>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</si>
  <si>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</si>
  <si>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</si>
  <si>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</si>
  <si>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</si>
  <si>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</si>
  <si>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</si>
  <si>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</si>
  <si>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</si>
  <si>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</si>
  <si>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</si>
  <si>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</si>
  <si>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</si>
  <si>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</si>
  <si>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</si>
  <si>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</si>
  <si>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</si>
  <si>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</si>
  <si>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</si>
  <si>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</si>
  <si>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</si>
  <si>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</si>
  <si>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</si>
  <si>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</si>
  <si>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</si>
  <si>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</si>
  <si>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</si>
  <si>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>Długoterminowe zobowiązania leasingowe</t>
  </si>
  <si>
    <t>18</t>
  </si>
  <si>
    <t>Długoterminowe zobowiązania z tyt. Kredytów i pożyczek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</si>
  <si>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</si>
  <si>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</si>
  <si>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</si>
  <si>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</si>
  <si>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</si>
  <si>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</si>
  <si>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</si>
  <si>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</si>
  <si>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</si>
  <si>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</si>
  <si>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</si>
  <si>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</si>
  <si>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</si>
  <si>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</si>
  <si>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</si>
  <si>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</si>
  <si>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</si>
  <si>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</si>
  <si>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01.01.2022 DO 31.03.2022</t>
  </si>
  <si>
    <t>(Wariant kalkulacyjny)</t>
  </si>
  <si>
    <t>tys.PLN</t>
  </si>
  <si>
    <t>3  miesiące zakończone
31/03/2022</t>
  </si>
  <si>
    <t>3 miesiące zakończone 31/03/2021</t>
  </si>
  <si>
    <t>Działalność kontynuowana</t>
  </si>
  <si>
    <t>Przychody ze sprzedaży</t>
  </si>
  <si>
    <t xml:space="preserve">Przychody ze sprzedaży usług </t>
  </si>
  <si>
    <t>do ukrycia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</si>
  <si>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</si>
  <si>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</si>
  <si>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</si>
  <si>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</si>
  <si>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</si>
  <si>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</si>
  <si>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</si>
  <si>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</si>
  <si>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</si>
  <si>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</si>
  <si>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</si>
  <si>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</si>
  <si>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</si>
  <si>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</si>
  <si>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</si>
  <si>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</si>
  <si>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</si>
  <si>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</si>
  <si>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</si>
  <si>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</si>
  <si>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</si>
  <si>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</si>
  <si>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</si>
  <si>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 ZA OKRES 01.01.2022 - 31.03.2022 - [C.D.]</t>
  </si>
  <si>
    <t>SKONSOLIDOWANY RACHUNEK ZYSKÓW I STRAT                                          (Wariant kalkulacyjny)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</si>
  <si>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</si>
  <si>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</si>
  <si>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</si>
  <si>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</si>
  <si>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</si>
  <si>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</si>
  <si>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</si>
  <si>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</si>
  <si>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</si>
  <si>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2.1 SKONSOLIDOWANE SPRAWOZDANIE Z CAŁKOWITYCH DOCHODÓW ZA OKRES 01.01.2022 - 31.03.2022</t>
  </si>
  <si>
    <t>SKONSOLIDOWANE SPRAWOZDANIE Z CAŁKOWITYCH DOCHODÓW</t>
  </si>
  <si>
    <t>Okres 
zakończony 
31/03/2022</t>
  </si>
  <si>
    <t>Okres 
zakończony 31/03/2021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</si>
  <si>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</si>
  <si>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</si>
  <si>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</si>
  <si>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</si>
  <si>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</si>
  <si>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ZA OKRES OD 01.01.2022 DO 31.03.2022 [METODA POŚREDNIA]</t>
  </si>
  <si>
    <t>3 miesiące zakończone 31/03/2022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</si>
  <si>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</si>
  <si>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</si>
  <si>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</si>
  <si>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</si>
  <si>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</si>
  <si>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</si>
  <si>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</si>
  <si>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aktywów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</si>
  <si>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</si>
  <si>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</si>
  <si>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</si>
  <si>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</si>
  <si>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 xml:space="preserve">(Zysk) / strata netto z wyceny aktywów finansowych wycenianych w skorygowanej cenie nabycia   </t>
  </si>
  <si>
    <t>Zysk/strata z tytułu zwrotu wartości inwestycji długoterminowych</t>
  </si>
  <si>
    <t>Zysk/Strata z tytułu odwrócenia odpisu/utraty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</si>
  <si>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</si>
  <si>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</si>
  <si>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</si>
  <si>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</si>
  <si>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</si>
  <si>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</si>
  <si>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</si>
  <si>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</si>
  <si>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</si>
  <si>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</si>
  <si>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</si>
  <si>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</si>
  <si>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</si>
  <si>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</si>
  <si>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</si>
  <si>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</si>
  <si>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</si>
  <si>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</si>
  <si>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</si>
  <si>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01.01.2022 DO 31.03.2022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</si>
  <si>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</si>
  <si>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</si>
  <si>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</si>
  <si>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</si>
  <si>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</si>
  <si>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</si>
  <si>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</si>
  <si>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</si>
  <si>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</si>
  <si>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</si>
  <si>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</si>
  <si>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</si>
  <si>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</si>
  <si>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</si>
  <si>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</si>
  <si>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</si>
  <si>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</si>
  <si>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</si>
  <si>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</si>
  <si>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</si>
  <si>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</si>
  <si>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Spłata rat kredytowych i pożyczek</t>
  </si>
  <si>
    <t>Spłata odsetek od kredytu</t>
  </si>
  <si>
    <t>Płatności z tytułu wykupu obligacji</t>
  </si>
  <si>
    <t>Spłata pożyczki</t>
  </si>
  <si>
    <t xml:space="preserve">Zaciągnięcie kredytu </t>
  </si>
  <si>
    <t>Wpływy z pożyczek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</si>
  <si>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</si>
  <si>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</si>
  <si>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</si>
  <si>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</si>
  <si>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</si>
  <si>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</si>
  <si>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</si>
  <si>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</si>
  <si>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</si>
  <si>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</si>
  <si>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MARCA 2022 ROKU</t>
  </si>
  <si>
    <t>Kapitał podstawowy</t>
  </si>
  <si>
    <t>Nadwyżka 
ze sprzedaży akcji</t>
  </si>
  <si>
    <t>Różnice kuroswe z przeliczenia jednostek zależnych</t>
  </si>
  <si>
    <t>Przypadające akcjonariuszom jednostki dominującej</t>
  </si>
  <si>
    <t>Razem</t>
  </si>
  <si>
    <t xml:space="preserve">Stan na 1 stycznia 2021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</si>
  <si>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</si>
  <si>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</si>
  <si>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</si>
  <si>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</si>
  <si>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Nabycie jednostki zależnej</t>
  </si>
  <si>
    <t>Kapitał rezerwowy na program opcyjny</t>
  </si>
  <si>
    <t>Wypłata dywidendy</t>
  </si>
  <si>
    <t>Zmiana kapitałów własnych</t>
  </si>
  <si>
    <t>Stan na 31 marca  2021 roku</t>
  </si>
  <si>
    <t>Stan na 1 stycznia 2022 roku</t>
  </si>
  <si>
    <t>Stan na 31 marca  2022 roku</t>
  </si>
  <si>
    <t>IV. SKRÓCONE JEDNOSTKOWE SPRAWOZDANIE FINANSOWE AILLERON SA
ZA I KWARTAŁ 2022 ROKU ZAKOŃCZONY 31/03/2022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</si>
  <si>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</si>
  <si>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</si>
  <si>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</si>
  <si>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</si>
  <si>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</si>
  <si>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</si>
  <si>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</si>
  <si>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Zobowiązania związane z grupą aktywów przeznaczonych do zbycia</t>
  </si>
  <si>
    <t>JEDNOSTKOWY RACHUNEK ZYSKÓW I STRAT  ZA OKRES 01.01.2022 - 31.03.2022</t>
  </si>
  <si>
    <t>JEDNOSTKOWY RACHUNEK ZYSKÓW I STRAT                                          (Wariant kalkulacyjny)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</si>
  <si>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</si>
  <si>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</si>
  <si>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</si>
  <si>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</si>
  <si>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Koszty operacyjne ogółem</t>
  </si>
  <si>
    <t>Zysk (strata) z działalności operacyjnej</t>
  </si>
  <si>
    <t>ZYSK (STRATA) NETTO RAZEM</t>
  </si>
  <si>
    <t>JEDNOSTKOWY RACHUNEK ZYSKÓW I STRAT  ZA OKRES 01.01.2022 - 31.03.2022 - C.D.</t>
  </si>
  <si>
    <t>Zysk (strata) netto:</t>
  </si>
  <si>
    <t>Akcjonariuszom podmiotu dominującego</t>
  </si>
  <si>
    <t>JEDNOSTKOWE SPRAWOZDANIE Z CAŁKOWITYCH DOCHODÓW  ZA OKRES 01.01.2021 - 31.12.2021</t>
  </si>
  <si>
    <t xml:space="preserve">JEDNOSTKOWE SPRAWOZDANIE Z CAŁKOWITYCH DOCHODÓW </t>
  </si>
  <si>
    <t>JEDNOSTKOWE SPRAWOZDANIE Z CAŁKOWITYCH DOCHODÓW ZA OKRES 01.01.2022 - 31.03.2022</t>
  </si>
  <si>
    <t>JEDNOSTKOWE SPRAWOZDANIE Z CAŁKOWITYCH DOCHODÓW</t>
  </si>
  <si>
    <t>JEDNOSTKOWY RACHUNEK PRZEPŁYWÓW PIENIĘŻNYCH ZA OKRES 01.01.2022 - 31.03.2022</t>
  </si>
  <si>
    <t>Zysk/Strata ze zbycia składników rzeczowych aktywów trwałych</t>
  </si>
  <si>
    <t>(Zysk) / strata netto z wyceny zobowiązań finansowych wycenianych w skorygowanej cenie nabycia</t>
  </si>
  <si>
    <t>(Zysk) / strata netto z wyceny aktywów finansowych wycenianych w skorygowanej cenie nabycia</t>
  </si>
  <si>
    <t>(Zysk)/strata ze zbycia jednostki zależnej</t>
  </si>
  <si>
    <t>Strata z tytułu utraty wartości należności z tytułu dostaw i usług</t>
  </si>
  <si>
    <t>Zmniejszenie salda zobowiązań z tytułu dostaw i usług oraz pozostałych zobowiązań</t>
  </si>
  <si>
    <t>Zapłacone odsetki</t>
  </si>
  <si>
    <t>JEDNOSTKOWY RACHUNEK PRZEPŁYWÓW PIENIĘŻNYCH ZA OKRES 01.01.2022 - 31.03.2022 [C.D.]</t>
  </si>
  <si>
    <t>Wpływy ze sprzedaży aktywów finansowych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</si>
  <si>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</si>
  <si>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</si>
  <si>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</si>
  <si>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</si>
  <si>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</si>
  <si>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</si>
  <si>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</si>
  <si>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ZA OKRES SPRAWOZDAWCZY KOŃCZĄCY SIĘ 31 MARCA 2022 ROKU</t>
  </si>
  <si>
    <t>Stan na 1 stycznia 2021 roku</t>
  </si>
  <si>
    <t xml:space="preserve"> -   </t>
  </si>
  <si>
    <t>Stan na 31 marca 2021 roku</t>
  </si>
  <si>
    <t>Kraków,  23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</si>
</sst>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theme="1"/>
      <name val="Lato Light"/>
      <family val="2"/>
    </font>
    <font>
      <sz val="8.5"/>
      <color rgb="FF0D0D0D"/>
      <name val="Lato Light"/>
      <family val="2"/>
    </font>
    <font>
      <sz val="8.5"/>
      <color rgb="FFE73E2A"/>
      <name val="Lato Light"/>
      <family val="2"/>
    </font>
    <font>
      <sz val="8.5"/>
      <color theme="1"/>
      <name val="Lato Light"/>
      <family val="2"/>
    </font>
    <font>
      <sz val="8.5"/>
      <name val="Lato Light"/>
      <family val="2"/>
    </font>
    <font>
      <sz val="8"/>
      <color rgb="FFE73E2A"/>
      <name val="Lato Light"/>
      <family val="2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sz val="11"/>
      <name val="Lato Light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1"/>
      <color rgb="FFE73E2A"/>
      <name val="Lato Light"/>
      <family val="2"/>
      <charset val="238"/>
    </font>
    <font>
      <sz val="9"/>
      <name val="Lato Light"/>
      <family val="2"/>
    </font>
    <font>
      <sz val="9"/>
      <color rgb="FF0D0D0D"/>
      <name val="Lato Light"/>
      <family val="2"/>
      <charset val="238"/>
    </font>
    <font>
      <sz val="9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9" fillId="0" borderId="0"/>
  </cellStyleXfs>
  <cellXfs count="281">
    <xf numFmtId="0" fontId="0" fillId="0" borderId="0" xfId="0"/>
    <xf numFmtId="0" fontId="3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4" fillId="0" borderId="0" xfId="1" applyFont="1"/>
    <xf numFmtId="0" fontId="3" fillId="3" borderId="1" xfId="1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 wrapText="1"/>
    </xf>
    <xf numFmtId="0" fontId="1" fillId="0" borderId="0" xfId="1"/>
    <xf numFmtId="0" fontId="3" fillId="3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righ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right" vertical="center"/>
    </xf>
    <xf numFmtId="0" fontId="3" fillId="0" borderId="3" xfId="1" applyFont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right" vertical="center" wrapText="1"/>
    </xf>
    <xf numFmtId="164" fontId="7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0" fontId="9" fillId="0" borderId="0" xfId="1" applyFont="1"/>
    <xf numFmtId="0" fontId="7" fillId="3" borderId="0" xfId="1" applyFont="1" applyFill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0" fontId="10" fillId="0" borderId="0" xfId="1" applyFont="1"/>
    <xf numFmtId="0" fontId="11" fillId="0" borderId="0" xfId="1" applyFont="1"/>
    <xf numFmtId="0" fontId="12" fillId="3" borderId="3" xfId="1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right" vertical="center"/>
    </xf>
    <xf numFmtId="164" fontId="12" fillId="4" borderId="3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164" fontId="12" fillId="4" borderId="0" xfId="1" applyNumberFormat="1" applyFont="1" applyFill="1" applyAlignment="1">
      <alignment horizontal="right" vertical="center" wrapText="1"/>
    </xf>
    <xf numFmtId="0" fontId="12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right" vertical="center"/>
    </xf>
    <xf numFmtId="0" fontId="12" fillId="5" borderId="0" xfId="1" applyFont="1" applyFill="1" applyAlignment="1">
      <alignment horizontal="right" vertical="center" wrapText="1"/>
    </xf>
    <xf numFmtId="0" fontId="8" fillId="5" borderId="3" xfId="1" applyFont="1" applyFill="1" applyBorder="1" applyAlignment="1">
      <alignment horizontal="left" vertical="center"/>
    </xf>
    <xf numFmtId="0" fontId="8" fillId="5" borderId="3" xfId="1" applyFont="1" applyFill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 vertical="center" wrapText="1"/>
    </xf>
    <xf numFmtId="10" fontId="1" fillId="0" borderId="0" xfId="1" applyNumberFormat="1"/>
    <xf numFmtId="0" fontId="8" fillId="5" borderId="0" xfId="1" applyFont="1" applyFill="1" applyAlignment="1">
      <alignment horizontal="left" vertical="center"/>
    </xf>
    <xf numFmtId="0" fontId="8" fillId="5" borderId="0" xfId="1" applyFont="1" applyFill="1" applyAlignment="1">
      <alignment horizontal="right" vertical="center"/>
    </xf>
    <xf numFmtId="0" fontId="8" fillId="5" borderId="0" xfId="1" applyFont="1" applyFill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right" vertical="center"/>
    </xf>
    <xf numFmtId="164" fontId="7" fillId="4" borderId="1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/>
    </xf>
    <xf numFmtId="49" fontId="8" fillId="3" borderId="0" xfId="1" applyNumberFormat="1" applyFont="1" applyFill="1" applyAlignment="1">
      <alignment horizontal="right" vertical="center"/>
    </xf>
    <xf numFmtId="0" fontId="8" fillId="3" borderId="0" xfId="1" applyFont="1" applyFill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8" fillId="3" borderId="0" xfId="1" applyFont="1" applyFill="1" applyAlignment="1">
      <alignment horizontal="left" vertical="center" wrapText="1"/>
    </xf>
    <xf numFmtId="0" fontId="1" fillId="0" borderId="0" xfId="1" applyAlignment="1">
      <alignment horizontal="right"/>
    </xf>
    <xf numFmtId="2" fontId="1" fillId="0" borderId="0" xfId="1" applyNumberFormat="1"/>
    <xf numFmtId="0" fontId="14" fillId="0" borderId="0" xfId="1" applyFont="1"/>
    <xf numFmtId="0" fontId="12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right" vertical="center" wrapText="1"/>
    </xf>
    <xf numFmtId="0" fontId="15" fillId="3" borderId="0" xfId="1" applyFont="1" applyFill="1" applyAlignment="1">
      <alignment horizontal="justify" vertical="center"/>
    </xf>
    <xf numFmtId="164" fontId="15" fillId="4" borderId="0" xfId="1" applyNumberFormat="1" applyFont="1" applyFill="1" applyAlignment="1">
      <alignment horizontal="right" vertical="center" wrapText="1"/>
    </xf>
    <xf numFmtId="0" fontId="15" fillId="4" borderId="0" xfId="1" applyFont="1" applyFill="1" applyAlignment="1">
      <alignment horizontal="right" vertical="center" wrapText="1"/>
    </xf>
    <xf numFmtId="0" fontId="16" fillId="3" borderId="3" xfId="1" applyFont="1" applyFill="1" applyBorder="1" applyAlignment="1">
      <alignment horizontal="left" vertical="center"/>
    </xf>
    <xf numFmtId="0" fontId="16" fillId="3" borderId="3" xfId="1" applyFont="1" applyFill="1" applyBorder="1" applyAlignment="1">
      <alignment horizontal="right" vertical="center"/>
    </xf>
    <xf numFmtId="164" fontId="17" fillId="4" borderId="3" xfId="1" applyNumberFormat="1" applyFont="1" applyFill="1" applyBorder="1" applyAlignment="1">
      <alignment horizontal="right" vertical="center" wrapText="1"/>
    </xf>
    <xf numFmtId="0" fontId="17" fillId="3" borderId="0" xfId="1" applyFont="1" applyFill="1" applyAlignment="1">
      <alignment horizontal="left" vertical="center"/>
    </xf>
    <xf numFmtId="164" fontId="17" fillId="6" borderId="0" xfId="1" applyNumberFormat="1" applyFont="1" applyFill="1" applyAlignment="1">
      <alignment horizontal="righ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3" fontId="1" fillId="0" borderId="0" xfId="1" applyNumberFormat="1"/>
    <xf numFmtId="164" fontId="17" fillId="4" borderId="0" xfId="1" applyNumberFormat="1" applyFont="1" applyFill="1" applyAlignment="1">
      <alignment horizontal="right" vertical="center" wrapText="1"/>
    </xf>
    <xf numFmtId="0" fontId="17" fillId="3" borderId="0" xfId="1" applyFont="1" applyFill="1" applyAlignment="1">
      <alignment horizontal="right" vertical="center"/>
    </xf>
    <xf numFmtId="9" fontId="1" fillId="0" borderId="0" xfId="1" applyNumberFormat="1"/>
    <xf numFmtId="0" fontId="17" fillId="3" borderId="3" xfId="1" applyFont="1" applyFill="1" applyBorder="1" applyAlignment="1">
      <alignment horizontal="right" vertical="center"/>
    </xf>
    <xf numFmtId="0" fontId="18" fillId="3" borderId="3" xfId="1" applyFont="1" applyFill="1" applyBorder="1" applyAlignment="1">
      <alignment horizontal="right" vertical="center"/>
    </xf>
    <xf numFmtId="0" fontId="15" fillId="3" borderId="3" xfId="1" applyFont="1" applyFill="1" applyBorder="1" applyAlignment="1">
      <alignment horizontal="left" vertical="center"/>
    </xf>
    <xf numFmtId="164" fontId="12" fillId="0" borderId="3" xfId="1" applyNumberFormat="1" applyFont="1" applyBorder="1" applyAlignment="1">
      <alignment horizontal="right" vertical="center" wrapText="1"/>
    </xf>
    <xf numFmtId="0" fontId="7" fillId="4" borderId="0" xfId="1" applyFont="1" applyFill="1" applyAlignment="1">
      <alignment horizontal="left" vertical="center"/>
    </xf>
    <xf numFmtId="0" fontId="16" fillId="4" borderId="0" xfId="1" applyFont="1" applyFill="1" applyAlignment="1">
      <alignment horizontal="righ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right" vertical="center" wrapText="1"/>
    </xf>
    <xf numFmtId="0" fontId="12" fillId="3" borderId="1" xfId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horizontal="left" vertical="center"/>
    </xf>
    <xf numFmtId="164" fontId="17" fillId="4" borderId="1" xfId="1" applyNumberFormat="1" applyFont="1" applyFill="1" applyBorder="1" applyAlignment="1">
      <alignment horizontal="righ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4" fontId="17" fillId="4" borderId="0" xfId="1" applyNumberFormat="1" applyFont="1" applyFill="1" applyAlignment="1">
      <alignment horizontal="right" vertical="center" wrapText="1"/>
    </xf>
    <xf numFmtId="2" fontId="19" fillId="4" borderId="0" xfId="2" applyNumberFormat="1" applyFont="1" applyFill="1" applyAlignment="1">
      <alignment horizontal="right" vertical="center" wrapText="1"/>
    </xf>
    <xf numFmtId="0" fontId="1" fillId="7" borderId="0" xfId="1" applyFill="1"/>
    <xf numFmtId="2" fontId="19" fillId="4" borderId="1" xfId="2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horizontal="left" vertical="center"/>
    </xf>
    <xf numFmtId="2" fontId="19" fillId="0" borderId="0" xfId="2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164" fontId="15" fillId="4" borderId="3" xfId="1" applyNumberFormat="1" applyFont="1" applyFill="1" applyBorder="1" applyAlignment="1">
      <alignment horizontal="right" vertical="center" wrapText="1"/>
    </xf>
    <xf numFmtId="164" fontId="18" fillId="4" borderId="0" xfId="1" applyNumberFormat="1" applyFont="1" applyFill="1" applyAlignment="1">
      <alignment horizontal="right" vertical="center" wrapText="1"/>
    </xf>
    <xf numFmtId="164" fontId="18" fillId="4" borderId="3" xfId="1" applyNumberFormat="1" applyFont="1" applyFill="1" applyBorder="1" applyAlignment="1">
      <alignment horizontal="right" vertical="center" wrapText="1"/>
    </xf>
    <xf numFmtId="2" fontId="19" fillId="4" borderId="0" xfId="2" applyNumberFormat="1" applyFont="1" applyFill="1" applyBorder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164" fontId="18" fillId="0" borderId="0" xfId="1" applyNumberFormat="1" applyFont="1" applyAlignment="1">
      <alignment horizontal="right" vertical="center" wrapText="1"/>
    </xf>
    <xf numFmtId="164" fontId="15" fillId="0" borderId="3" xfId="1" applyNumberFormat="1" applyFont="1" applyBorder="1" applyAlignment="1">
      <alignment horizontal="right" vertical="center" wrapText="1"/>
    </xf>
    <xf numFmtId="0" fontId="12" fillId="3" borderId="0" xfId="1" applyFont="1" applyFill="1" applyAlignment="1">
      <alignment horizontal="left" vertical="center"/>
    </xf>
    <xf numFmtId="164" fontId="8" fillId="0" borderId="0" xfId="1" applyNumberFormat="1" applyFont="1" applyAlignment="1">
      <alignment horizontal="right" vertical="center" wrapText="1"/>
    </xf>
    <xf numFmtId="0" fontId="1" fillId="0" borderId="2" xfId="1" applyBorder="1"/>
    <xf numFmtId="0" fontId="19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right" vertical="center" wrapText="1"/>
    </xf>
    <xf numFmtId="164" fontId="19" fillId="0" borderId="3" xfId="1" applyNumberFormat="1" applyFont="1" applyBorder="1" applyAlignment="1">
      <alignment horizontal="right" vertical="center" wrapText="1"/>
    </xf>
    <xf numFmtId="0" fontId="18" fillId="5" borderId="0" xfId="1" applyFont="1" applyFill="1" applyAlignment="1">
      <alignment horizontal="left" vertical="center" wrapText="1"/>
    </xf>
    <xf numFmtId="164" fontId="17" fillId="0" borderId="0" xfId="1" applyNumberFormat="1" applyFont="1" applyAlignment="1">
      <alignment horizontal="right" vertical="center" wrapText="1"/>
    </xf>
    <xf numFmtId="0" fontId="18" fillId="5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wrapText="1"/>
    </xf>
    <xf numFmtId="0" fontId="18" fillId="3" borderId="0" xfId="1" applyFont="1" applyFill="1" applyAlignment="1">
      <alignment horizontal="left"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7" fillId="4" borderId="1" xfId="1" applyFont="1" applyFill="1" applyBorder="1" applyAlignment="1">
      <alignment horizontal="right" vertical="center" wrapText="1"/>
    </xf>
    <xf numFmtId="166" fontId="17" fillId="4" borderId="0" xfId="1" applyNumberFormat="1" applyFont="1" applyFill="1" applyAlignment="1">
      <alignment horizontal="right" vertical="center" wrapText="1"/>
    </xf>
    <xf numFmtId="164" fontId="17" fillId="0" borderId="3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 wrapText="1"/>
    </xf>
    <xf numFmtId="0" fontId="17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" fillId="0" borderId="0" xfId="1" applyAlignment="1">
      <alignment wrapText="1"/>
    </xf>
    <xf numFmtId="0" fontId="7" fillId="2" borderId="0" xfId="1" applyFont="1" applyFill="1"/>
    <xf numFmtId="0" fontId="20" fillId="0" borderId="0" xfId="1" applyFont="1"/>
    <xf numFmtId="0" fontId="21" fillId="5" borderId="2" xfId="1" applyFont="1" applyFill="1" applyBorder="1" applyAlignment="1">
      <alignment horizontal="justify" vertical="center"/>
    </xf>
    <xf numFmtId="0" fontId="22" fillId="4" borderId="4" xfId="1" applyFont="1" applyFill="1" applyBorder="1" applyAlignment="1">
      <alignment horizontal="center" vertical="center" wrapText="1"/>
    </xf>
    <xf numFmtId="0" fontId="22" fillId="4" borderId="3" xfId="1" applyFont="1" applyFill="1" applyBorder="1" applyAlignment="1">
      <alignment horizontal="center" vertical="center" wrapText="1"/>
    </xf>
    <xf numFmtId="0" fontId="23" fillId="0" borderId="0" xfId="1" applyFont="1"/>
    <xf numFmtId="0" fontId="21" fillId="5" borderId="0" xfId="1" applyFont="1" applyFill="1" applyAlignment="1">
      <alignment horizontal="justify" vertical="center"/>
    </xf>
    <xf numFmtId="0" fontId="22" fillId="0" borderId="5" xfId="1" applyFont="1" applyBorder="1" applyAlignment="1">
      <alignment horizontal="right" wrapText="1"/>
    </xf>
    <xf numFmtId="0" fontId="22" fillId="0" borderId="4" xfId="1" applyFont="1" applyBorder="1" applyAlignment="1">
      <alignment horizontal="right" wrapText="1"/>
    </xf>
    <xf numFmtId="0" fontId="23" fillId="0" borderId="0" xfId="1" applyFont="1" applyAlignment="1">
      <alignment wrapText="1"/>
    </xf>
    <xf numFmtId="0" fontId="24" fillId="3" borderId="6" xfId="1" applyFont="1" applyFill="1" applyBorder="1" applyAlignment="1">
      <alignment horizontal="left" vertical="center"/>
    </xf>
    <xf numFmtId="167" fontId="24" fillId="4" borderId="4" xfId="1" applyNumberFormat="1" applyFont="1" applyFill="1" applyBorder="1" applyAlignment="1">
      <alignment horizontal="right" vertical="center" wrapText="1"/>
    </xf>
    <xf numFmtId="167" fontId="24" fillId="4" borderId="3" xfId="1" applyNumberFormat="1" applyFont="1" applyFill="1" applyBorder="1" applyAlignment="1">
      <alignment horizontal="right" vertical="center" wrapText="1"/>
    </xf>
    <xf numFmtId="167" fontId="24" fillId="0" borderId="3" xfId="1" applyNumberFormat="1" applyFont="1" applyBorder="1" applyAlignment="1">
      <alignment horizontal="right" vertical="center" wrapText="1"/>
    </xf>
    <xf numFmtId="167" fontId="24" fillId="4" borderId="7" xfId="1" applyNumberFormat="1" applyFont="1" applyFill="1" applyBorder="1" applyAlignment="1">
      <alignment horizontal="right" vertical="center" wrapText="1"/>
    </xf>
    <xf numFmtId="167" fontId="24" fillId="4" borderId="0" xfId="1" applyNumberFormat="1" applyFont="1" applyFill="1" applyAlignment="1">
      <alignment horizontal="right" vertical="center" wrapText="1"/>
    </xf>
    <xf numFmtId="167" fontId="24" fillId="0" borderId="0" xfId="1" applyNumberFormat="1" applyFont="1" applyAlignment="1">
      <alignment horizontal="right" vertical="center" wrapText="1"/>
    </xf>
    <xf numFmtId="167" fontId="24" fillId="4" borderId="8" xfId="1" applyNumberFormat="1" applyFont="1" applyFill="1" applyBorder="1" applyAlignment="1">
      <alignment horizontal="right" vertical="center" wrapText="1"/>
    </xf>
    <xf numFmtId="167" fontId="24" fillId="4" borderId="9" xfId="1" applyNumberFormat="1" applyFont="1" applyFill="1" applyBorder="1" applyAlignment="1">
      <alignment horizontal="right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0" xfId="1" applyFont="1" applyFill="1" applyAlignment="1">
      <alignment horizontal="left" vertical="center"/>
    </xf>
    <xf numFmtId="167" fontId="24" fillId="4" borderId="11" xfId="1" applyNumberFormat="1" applyFont="1" applyFill="1" applyBorder="1" applyAlignment="1">
      <alignment horizontal="right" vertical="center" wrapText="1"/>
    </xf>
    <xf numFmtId="167" fontId="24" fillId="4" borderId="2" xfId="1" applyNumberFormat="1" applyFont="1" applyFill="1" applyBorder="1" applyAlignment="1">
      <alignment horizontal="right" vertical="center" wrapText="1"/>
    </xf>
    <xf numFmtId="167" fontId="24" fillId="0" borderId="6" xfId="1" applyNumberFormat="1" applyFont="1" applyBorder="1" applyAlignment="1">
      <alignment horizontal="right" vertical="center" wrapText="1"/>
    </xf>
    <xf numFmtId="167" fontId="24" fillId="4" borderId="6" xfId="1" applyNumberFormat="1" applyFont="1" applyFill="1" applyBorder="1" applyAlignment="1">
      <alignment horizontal="right" vertical="center" wrapText="1"/>
    </xf>
    <xf numFmtId="167" fontId="24" fillId="0" borderId="9" xfId="1" applyNumberFormat="1" applyFont="1" applyBorder="1" applyAlignment="1">
      <alignment horizontal="right" vertical="center" wrapText="1"/>
    </xf>
    <xf numFmtId="0" fontId="24" fillId="3" borderId="1" xfId="1" applyFont="1" applyFill="1" applyBorder="1" applyAlignment="1">
      <alignment horizontal="left" vertical="center"/>
    </xf>
    <xf numFmtId="167" fontId="24" fillId="4" borderId="1" xfId="1" applyNumberFormat="1" applyFont="1" applyFill="1" applyBorder="1" applyAlignment="1">
      <alignment horizontal="right" vertical="center" wrapText="1"/>
    </xf>
    <xf numFmtId="167" fontId="24" fillId="0" borderId="10" xfId="1" applyNumberFormat="1" applyFont="1" applyBorder="1" applyAlignment="1">
      <alignment horizontal="right" vertical="center" wrapText="1"/>
    </xf>
    <xf numFmtId="167" fontId="24" fillId="4" borderId="12" xfId="1" applyNumberFormat="1" applyFont="1" applyFill="1" applyBorder="1" applyAlignment="1">
      <alignment horizontal="right" vertical="center" wrapText="1"/>
    </xf>
    <xf numFmtId="167" fontId="24" fillId="4" borderId="10" xfId="1" applyNumberFormat="1" applyFont="1" applyFill="1" applyBorder="1" applyAlignment="1">
      <alignment horizontal="right" vertical="center" wrapText="1"/>
    </xf>
    <xf numFmtId="0" fontId="24" fillId="3" borderId="9" xfId="1" applyFont="1" applyFill="1" applyBorder="1" applyAlignment="1">
      <alignment horizontal="left" vertical="center"/>
    </xf>
    <xf numFmtId="0" fontId="22" fillId="3" borderId="7" xfId="1" applyFont="1" applyFill="1" applyBorder="1" applyAlignment="1">
      <alignment horizontal="left" vertical="center"/>
    </xf>
    <xf numFmtId="0" fontId="22" fillId="2" borderId="3" xfId="1" applyFont="1" applyFill="1" applyBorder="1" applyAlignment="1">
      <alignment vertical="center" wrapText="1"/>
    </xf>
    <xf numFmtId="0" fontId="22" fillId="2" borderId="2" xfId="1" applyFont="1" applyFill="1" applyBorder="1" applyAlignment="1">
      <alignment vertical="center" wrapText="1"/>
    </xf>
    <xf numFmtId="0" fontId="24" fillId="3" borderId="2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left" vertical="center"/>
    </xf>
    <xf numFmtId="0" fontId="22" fillId="3" borderId="3" xfId="1" applyFont="1" applyFill="1" applyBorder="1" applyAlignment="1">
      <alignment horizontal="left" vertical="center"/>
    </xf>
    <xf numFmtId="167" fontId="24" fillId="0" borderId="4" xfId="1" applyNumberFormat="1" applyFont="1" applyBorder="1" applyAlignment="1">
      <alignment horizontal="right" vertical="center" wrapText="1"/>
    </xf>
    <xf numFmtId="0" fontId="25" fillId="0" borderId="0" xfId="1" applyFont="1" applyAlignment="1">
      <alignment horizontal="center" vertical="top" wrapText="1"/>
    </xf>
    <xf numFmtId="0" fontId="25" fillId="2" borderId="0" xfId="1" applyFont="1" applyFill="1" applyAlignment="1">
      <alignment vertical="top" wrapText="1"/>
    </xf>
    <xf numFmtId="0" fontId="5" fillId="0" borderId="0" xfId="1" applyFont="1" applyAlignment="1">
      <alignment horizontal="center" vertical="center" wrapText="1"/>
    </xf>
    <xf numFmtId="0" fontId="25" fillId="2" borderId="0" xfId="1" applyFont="1" applyFill="1" applyAlignment="1">
      <alignment horizontal="center" vertical="top" wrapText="1"/>
    </xf>
    <xf numFmtId="3" fontId="7" fillId="4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3" fontId="7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26" fillId="0" borderId="0" xfId="1" applyFont="1" applyAlignment="1">
      <alignment vertical="center"/>
    </xf>
    <xf numFmtId="168" fontId="7" fillId="0" borderId="0" xfId="1" applyNumberFormat="1" applyFont="1" applyAlignment="1">
      <alignment horizontal="right" vertical="center" wrapText="1"/>
    </xf>
    <xf numFmtId="4" fontId="10" fillId="0" borderId="0" xfId="1" applyNumberFormat="1" applyFont="1" applyAlignment="1">
      <alignment horizontal="left" vertical="center" wrapText="1"/>
    </xf>
    <xf numFmtId="0" fontId="7" fillId="4" borderId="0" xfId="1" applyFont="1" applyFill="1" applyAlignment="1">
      <alignment horizontal="right" vertical="center" wrapText="1"/>
    </xf>
    <xf numFmtId="3" fontId="26" fillId="0" borderId="0" xfId="1" applyNumberFormat="1" applyFont="1" applyAlignment="1">
      <alignment vertical="center"/>
    </xf>
    <xf numFmtId="3" fontId="7" fillId="0" borderId="13" xfId="1" applyNumberFormat="1" applyFont="1" applyBorder="1" applyAlignment="1">
      <alignment horizontal="right" vertical="center" wrapText="1"/>
    </xf>
    <xf numFmtId="3" fontId="7" fillId="4" borderId="13" xfId="1" applyNumberFormat="1" applyFont="1" applyFill="1" applyBorder="1" applyAlignment="1">
      <alignment horizontal="right" vertical="center" wrapText="1"/>
    </xf>
    <xf numFmtId="0" fontId="7" fillId="3" borderId="14" xfId="1" applyFont="1" applyFill="1" applyBorder="1" applyAlignment="1">
      <alignment horizontal="left" vertical="center"/>
    </xf>
    <xf numFmtId="0" fontId="7" fillId="3" borderId="14" xfId="1" applyFont="1" applyFill="1" applyBorder="1" applyAlignment="1">
      <alignment horizontal="right" vertical="center"/>
    </xf>
    <xf numFmtId="168" fontId="7" fillId="0" borderId="13" xfId="1" applyNumberFormat="1" applyFont="1" applyBorder="1" applyAlignment="1">
      <alignment horizontal="right" vertical="center" wrapText="1"/>
    </xf>
    <xf numFmtId="3" fontId="12" fillId="4" borderId="3" xfId="1" applyNumberFormat="1" applyFont="1" applyFill="1" applyBorder="1" applyAlignment="1">
      <alignment horizontal="right" vertical="center" wrapText="1"/>
    </xf>
    <xf numFmtId="0" fontId="12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/>
    </xf>
    <xf numFmtId="0" fontId="12" fillId="4" borderId="0" xfId="1" applyFont="1" applyFill="1" applyAlignment="1">
      <alignment horizontal="right" vertical="center" wrapText="1"/>
    </xf>
    <xf numFmtId="4" fontId="1" fillId="0" borderId="0" xfId="1" applyNumberFormat="1"/>
    <xf numFmtId="0" fontId="3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 wrapText="1"/>
    </xf>
    <xf numFmtId="166" fontId="1" fillId="0" borderId="0" xfId="1" applyNumberFormat="1" applyAlignment="1">
      <alignment vertical="center"/>
    </xf>
    <xf numFmtId="3" fontId="7" fillId="4" borderId="0" xfId="1" applyNumberFormat="1" applyFont="1" applyFill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4" fontId="1" fillId="8" borderId="0" xfId="1" applyNumberFormat="1" applyFill="1" applyAlignment="1">
      <alignment vertical="center"/>
    </xf>
    <xf numFmtId="0" fontId="7" fillId="0" borderId="0" xfId="1" applyFont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0" fontId="27" fillId="0" borderId="0" xfId="1" applyFont="1"/>
    <xf numFmtId="3" fontId="1" fillId="0" borderId="0" xfId="1" applyNumberFormat="1" applyAlignment="1">
      <alignment horizontal="right"/>
    </xf>
    <xf numFmtId="0" fontId="6" fillId="2" borderId="0" xfId="1" applyFont="1" applyFill="1" applyAlignment="1">
      <alignment horizontal="left" vertical="center" wrapText="1"/>
    </xf>
    <xf numFmtId="0" fontId="28" fillId="2" borderId="0" xfId="1" applyFont="1" applyFill="1" applyAlignment="1">
      <alignment horizontal="left" vertical="center"/>
    </xf>
    <xf numFmtId="0" fontId="1" fillId="2" borderId="0" xfId="1" applyFill="1"/>
    <xf numFmtId="3" fontId="17" fillId="0" borderId="3" xfId="1" applyNumberFormat="1" applyFont="1" applyBorder="1" applyAlignment="1">
      <alignment horizontal="right" vertical="center" wrapText="1"/>
    </xf>
    <xf numFmtId="3" fontId="17" fillId="4" borderId="0" xfId="1" applyNumberFormat="1" applyFont="1" applyFill="1" applyAlignment="1">
      <alignment horizontal="right" vertical="center" wrapText="1"/>
    </xf>
    <xf numFmtId="3" fontId="17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left" vertical="center"/>
    </xf>
    <xf numFmtId="3" fontId="17" fillId="0" borderId="0" xfId="1" applyNumberFormat="1" applyFont="1" applyAlignment="1">
      <alignment horizontal="right" vertical="center" wrapText="1"/>
    </xf>
    <xf numFmtId="0" fontId="17" fillId="4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7" fillId="0" borderId="0" xfId="1" applyFont="1" applyAlignment="1">
      <alignment horizontal="right" vertical="center" wrapText="1"/>
    </xf>
    <xf numFmtId="0" fontId="17" fillId="4" borderId="3" xfId="1" applyFont="1" applyFill="1" applyBorder="1" applyAlignment="1">
      <alignment horizontal="right" vertical="center" wrapText="1"/>
    </xf>
    <xf numFmtId="0" fontId="18" fillId="3" borderId="3" xfId="1" applyFont="1" applyFill="1" applyBorder="1" applyAlignment="1">
      <alignment horizontal="left" vertical="center"/>
    </xf>
    <xf numFmtId="168" fontId="17" fillId="0" borderId="0" xfId="1" applyNumberFormat="1" applyFont="1" applyAlignment="1">
      <alignment horizontal="right" vertical="center" wrapText="1"/>
    </xf>
    <xf numFmtId="3" fontId="18" fillId="0" borderId="3" xfId="1" applyNumberFormat="1" applyFont="1" applyBorder="1" applyAlignment="1">
      <alignment horizontal="right" vertical="center" wrapText="1"/>
    </xf>
    <xf numFmtId="3" fontId="15" fillId="0" borderId="3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 vertical="center" wrapText="1"/>
    </xf>
    <xf numFmtId="3" fontId="15" fillId="4" borderId="0" xfId="1" applyNumberFormat="1" applyFont="1" applyFill="1" applyAlignment="1">
      <alignment horizontal="right" vertical="center" wrapText="1"/>
    </xf>
    <xf numFmtId="0" fontId="3" fillId="4" borderId="0" xfId="1" applyFont="1" applyFill="1" applyAlignment="1">
      <alignment horizontal="left" vertical="top" wrapText="1"/>
    </xf>
    <xf numFmtId="3" fontId="17" fillId="4" borderId="1" xfId="1" applyNumberFormat="1" applyFont="1" applyFill="1" applyBorder="1" applyAlignment="1">
      <alignment horizontal="right" vertical="center" wrapText="1"/>
    </xf>
    <xf numFmtId="3" fontId="17" fillId="4" borderId="2" xfId="1" applyNumberFormat="1" applyFont="1" applyFill="1" applyBorder="1" applyAlignment="1">
      <alignment horizontal="right" vertical="center" wrapText="1"/>
    </xf>
    <xf numFmtId="0" fontId="17" fillId="4" borderId="0" xfId="1" applyFont="1" applyFill="1" applyAlignment="1">
      <alignment horizontal="right" vertical="center" wrapText="1"/>
    </xf>
    <xf numFmtId="2" fontId="19" fillId="0" borderId="0" xfId="2" applyNumberFormat="1" applyFont="1" applyFill="1" applyAlignment="1">
      <alignment horizontal="right" vertical="center" wrapText="1"/>
    </xf>
    <xf numFmtId="2" fontId="19" fillId="0" borderId="0" xfId="1" applyNumberFormat="1" applyFont="1" applyAlignment="1">
      <alignment horizontal="right" vertical="center" wrapText="1"/>
    </xf>
    <xf numFmtId="2" fontId="17" fillId="0" borderId="0" xfId="1" applyNumberFormat="1" applyFont="1" applyAlignment="1">
      <alignment horizontal="right" vertical="center" wrapText="1"/>
    </xf>
    <xf numFmtId="2" fontId="19" fillId="0" borderId="1" xfId="1" applyNumberFormat="1" applyFont="1" applyBorder="1" applyAlignment="1">
      <alignment horizontal="right" vertical="center" wrapText="1"/>
    </xf>
    <xf numFmtId="0" fontId="30" fillId="0" borderId="0" xfId="3" applyFont="1" applyAlignment="1">
      <alignment wrapText="1"/>
    </xf>
    <xf numFmtId="0" fontId="30" fillId="0" borderId="0" xfId="3" applyFont="1"/>
    <xf numFmtId="0" fontId="31" fillId="2" borderId="0" xfId="1" applyFont="1" applyFill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2" fillId="5" borderId="1" xfId="1" applyFont="1" applyFill="1" applyBorder="1" applyAlignment="1">
      <alignment horizontal="left" vertical="center"/>
    </xf>
    <xf numFmtId="0" fontId="1" fillId="0" borderId="3" xfId="1" applyBorder="1"/>
    <xf numFmtId="0" fontId="12" fillId="5" borderId="3" xfId="1" applyFont="1" applyFill="1" applyBorder="1" applyAlignment="1">
      <alignment horizontal="left" vertical="center"/>
    </xf>
    <xf numFmtId="0" fontId="31" fillId="2" borderId="3" xfId="1" applyFont="1" applyFill="1" applyBorder="1" applyAlignment="1">
      <alignment vertical="center" wrapText="1"/>
    </xf>
    <xf numFmtId="0" fontId="31" fillId="2" borderId="0" xfId="1" applyFont="1" applyFill="1" applyAlignment="1">
      <alignment vertical="center" wrapText="1"/>
    </xf>
    <xf numFmtId="0" fontId="17" fillId="5" borderId="3" xfId="1" applyFont="1" applyFill="1" applyBorder="1" applyAlignment="1">
      <alignment horizontal="left" vertical="center"/>
    </xf>
    <xf numFmtId="4" fontId="30" fillId="0" borderId="0" xfId="3" applyNumberFormat="1" applyFont="1"/>
    <xf numFmtId="4" fontId="30" fillId="0" borderId="2" xfId="3" applyNumberFormat="1" applyFont="1" applyBorder="1"/>
    <xf numFmtId="0" fontId="12" fillId="3" borderId="3" xfId="1" applyFont="1" applyFill="1" applyBorder="1" applyAlignment="1">
      <alignment horizontal="left" vertical="center"/>
    </xf>
    <xf numFmtId="0" fontId="32" fillId="9" borderId="2" xfId="1" applyFont="1" applyFill="1" applyBorder="1" applyAlignment="1">
      <alignment horizontal="left" vertical="center"/>
    </xf>
    <xf numFmtId="0" fontId="32" fillId="9" borderId="0" xfId="1" applyFont="1" applyFill="1" applyAlignment="1">
      <alignment horizontal="left" vertical="center"/>
    </xf>
    <xf numFmtId="0" fontId="27" fillId="2" borderId="0" xfId="1" applyFont="1" applyFill="1"/>
    <xf numFmtId="0" fontId="6" fillId="0" borderId="1" xfId="1" applyFont="1" applyBorder="1" applyAlignment="1">
      <alignment vertical="center" wrapText="1"/>
    </xf>
    <xf numFmtId="3" fontId="19" fillId="0" borderId="3" xfId="1" applyNumberFormat="1" applyFont="1" applyBorder="1" applyAlignment="1">
      <alignment horizontal="right" vertical="center" wrapText="1"/>
    </xf>
    <xf numFmtId="3" fontId="19" fillId="4" borderId="3" xfId="1" applyNumberFormat="1" applyFont="1" applyFill="1" applyBorder="1" applyAlignment="1">
      <alignment horizontal="right" vertical="center" wrapText="1"/>
    </xf>
    <xf numFmtId="0" fontId="17" fillId="10" borderId="0" xfId="1" applyFont="1" applyFill="1" applyAlignment="1">
      <alignment horizontal="left" vertical="center" wrapText="1"/>
    </xf>
    <xf numFmtId="3" fontId="17" fillId="10" borderId="0" xfId="1" applyNumberFormat="1" applyFont="1" applyFill="1" applyAlignment="1">
      <alignment horizontal="right" vertical="center" wrapText="1"/>
    </xf>
    <xf numFmtId="3" fontId="17" fillId="2" borderId="0" xfId="1" applyNumberFormat="1" applyFont="1" applyFill="1" applyAlignment="1">
      <alignment horizontal="right" vertical="center" wrapText="1"/>
    </xf>
    <xf numFmtId="0" fontId="6" fillId="0" borderId="1" xfId="1" applyFont="1" applyBorder="1" applyAlignment="1">
      <alignment horizontal="left" vertical="center" wrapText="1"/>
    </xf>
    <xf numFmtId="0" fontId="15" fillId="3" borderId="1" xfId="1" applyFont="1" applyFill="1" applyBorder="1" applyAlignment="1">
      <alignment horizontal="left" vertical="center" wrapText="1"/>
    </xf>
    <xf numFmtId="168" fontId="17" fillId="4" borderId="0" xfId="1" applyNumberFormat="1" applyFont="1" applyFill="1" applyAlignment="1">
      <alignment horizontal="right" vertical="center" wrapText="1"/>
    </xf>
    <xf numFmtId="1" fontId="17" fillId="4" borderId="0" xfId="1" applyNumberFormat="1" applyFont="1" applyFill="1" applyAlignment="1">
      <alignment horizontal="right" vertical="center" wrapText="1"/>
    </xf>
    <xf numFmtId="3" fontId="15" fillId="4" borderId="3" xfId="1" applyNumberFormat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3" fillId="0" borderId="2" xfId="1" applyFont="1" applyBorder="1" applyAlignment="1">
      <alignment vertical="center"/>
    </xf>
    <xf numFmtId="0" fontId="12" fillId="4" borderId="4" xfId="1" applyFont="1" applyFill="1" applyBorder="1" applyAlignment="1">
      <alignment horizontal="center" vertical="center" wrapText="1"/>
    </xf>
    <xf numFmtId="0" fontId="34" fillId="0" borderId="0" xfId="1" applyFont="1"/>
    <xf numFmtId="0" fontId="33" fillId="0" borderId="1" xfId="1" applyFont="1" applyBorder="1" applyAlignment="1">
      <alignment vertical="center"/>
    </xf>
    <xf numFmtId="0" fontId="12" fillId="0" borderId="5" xfId="1" applyFont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18" fillId="3" borderId="10" xfId="1" applyFont="1" applyFill="1" applyBorder="1" applyAlignment="1">
      <alignment horizontal="left" vertical="center"/>
    </xf>
    <xf numFmtId="169" fontId="17" fillId="0" borderId="4" xfId="1" applyNumberFormat="1" applyFont="1" applyBorder="1" applyAlignment="1">
      <alignment horizontal="right" vertical="center" wrapText="1"/>
    </xf>
    <xf numFmtId="169" fontId="17" fillId="0" borderId="3" xfId="1" applyNumberFormat="1" applyFont="1" applyBorder="1" applyAlignment="1">
      <alignment horizontal="right" vertical="center" wrapText="1"/>
    </xf>
    <xf numFmtId="0" fontId="18" fillId="3" borderId="9" xfId="1" applyFont="1" applyFill="1" applyBorder="1" applyAlignment="1">
      <alignment horizontal="left" vertical="center"/>
    </xf>
    <xf numFmtId="169" fontId="17" fillId="0" borderId="0" xfId="1" applyNumberFormat="1" applyFont="1" applyAlignment="1">
      <alignment horizontal="right" vertical="center" wrapText="1"/>
    </xf>
    <xf numFmtId="169" fontId="17" fillId="0" borderId="8" xfId="1" applyNumberFormat="1" applyFont="1" applyBorder="1" applyAlignment="1">
      <alignment horizontal="right" vertical="center" wrapText="1"/>
    </xf>
    <xf numFmtId="169" fontId="17" fillId="0" borderId="1" xfId="1" applyNumberFormat="1" applyFont="1" applyBorder="1" applyAlignment="1">
      <alignment horizontal="right" vertical="center" wrapText="1"/>
    </xf>
    <xf numFmtId="169" fontId="17" fillId="0" borderId="12" xfId="1" applyNumberFormat="1" applyFont="1" applyBorder="1" applyAlignment="1">
      <alignment horizontal="right" vertical="center" wrapText="1"/>
    </xf>
    <xf numFmtId="0" fontId="18" fillId="3" borderId="7" xfId="1" applyFont="1" applyFill="1" applyBorder="1" applyAlignment="1">
      <alignment horizontal="left" vertical="center"/>
    </xf>
    <xf numFmtId="0" fontId="15" fillId="3" borderId="10" xfId="1" applyFont="1" applyFill="1" applyBorder="1" applyAlignment="1">
      <alignment horizontal="left" vertical="center"/>
    </xf>
    <xf numFmtId="0" fontId="6" fillId="0" borderId="3" xfId="1" applyFont="1" applyBorder="1" applyAlignment="1">
      <alignment horizontal="left" vertical="center" wrapText="1"/>
    </xf>
    <xf numFmtId="0" fontId="18" fillId="3" borderId="1" xfId="1" applyFont="1" applyFill="1" applyBorder="1" applyAlignment="1">
      <alignment horizontal="left" vertical="center"/>
    </xf>
    <xf numFmtId="0" fontId="34" fillId="0" borderId="0" xfId="1" applyFont="1" applyAlignment="1">
      <alignment vertical="center"/>
    </xf>
    <xf numFmtId="0" fontId="18" fillId="3" borderId="0" xfId="1" applyFont="1" applyFill="1" applyAlignment="1">
      <alignment horizontal="left" vertical="center"/>
    </xf>
  </cellXfs>
  <cellStyles count="4">
    <cellStyle name="Dziesiętny 2" xfId="2" xr:uid="{3450E410-C4F1-4559-9C88-D13BFB65FC7A}"/>
    <cellStyle name="Normalny" xfId="0" builtinId="0"/>
    <cellStyle name="Normalny 2" xfId="1" xr:uid="{5E3973C3-B5BC-409A-A9FB-7451886F2B55}"/>
    <cellStyle name="Normalny_04 SSF PJP 31-12-2006 AP" xfId="3" xr:uid="{800BE020-9143-4169-9265-63D170037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126624</xdr:rowOff>
    </xdr:from>
    <xdr:ext cx="391957" cy="252000"/>
    <xdr:pic>
      <xdr:nvPicPr>
        <xdr:cNvPr id="2" name="Obraz 1">
          <a:extLst>
            <a:ext uri="{FF2B5EF4-FFF2-40B4-BE49-F238E27FC236}">
              <a16:creationId xmlns:a16="http://schemas.microsoft.com/office/drawing/2014/main" id="{0156D950-AF44-4947-BA8C-8D2C5FDAF1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69979" y="56645"/>
          <a:ext cx="252000" cy="3919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5</xdr:col>
      <xdr:colOff>258484</xdr:colOff>
      <xdr:row>24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9BE67C2-E960-47D5-A0A3-0EDA8FCFDA2D}"/>
            </a:ext>
          </a:extLst>
        </xdr:cNvPr>
        <xdr:cNvSpPr txBox="1"/>
      </xdr:nvSpPr>
      <xdr:spPr>
        <a:xfrm>
          <a:off x="0" y="4267200"/>
          <a:ext cx="5983009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Q12022_Noty%2020220520%20-%20poprawk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DAEF-3E86-4E17-A732-6ED2BE328234}">
  <sheetPr>
    <tabColor rgb="FF92D050"/>
    <pageSetUpPr fitToPage="1"/>
  </sheetPr>
  <dimension ref="A1:G61"/>
  <sheetViews>
    <sheetView showGridLines="0" tabSelected="1" view="pageBreakPreview" zoomScale="145" zoomScaleNormal="100" zoomScaleSheetLayoutView="145" workbookViewId="0">
      <selection activeCell="A61" sqref="A61:XFD61"/>
    </sheetView>
  </sheetViews>
  <sheetFormatPr defaultColWidth="8.7109375" defaultRowHeight="15" x14ac:dyDescent="0.25"/>
  <cols>
    <col min="1" max="1" width="50.85546875" style="9" customWidth="1"/>
    <col min="2" max="2" width="7.85546875" style="59" customWidth="1"/>
    <col min="3" max="4" width="15.85546875" style="9" customWidth="1"/>
    <col min="5" max="16384" width="8.7109375" style="9"/>
  </cols>
  <sheetData>
    <row r="1" spans="1:5" s="3" customFormat="1" ht="54.6" customHeight="1" x14ac:dyDescent="0.25">
      <c r="A1" s="1" t="s">
        <v>0</v>
      </c>
      <c r="B1" s="1"/>
      <c r="C1" s="1"/>
      <c r="D1" s="1"/>
      <c r="E1" s="2"/>
    </row>
    <row r="2" spans="1:5" s="6" customFormat="1" ht="56.45" customHeight="1" x14ac:dyDescent="0.35">
      <c r="A2" s="4" t="s">
        <v>1</v>
      </c>
      <c r="B2" s="4"/>
      <c r="C2" s="4"/>
      <c r="D2" s="4"/>
      <c r="E2" s="5"/>
    </row>
    <row r="3" spans="1:5" ht="23.45" customHeight="1" x14ac:dyDescent="0.25">
      <c r="A3" s="7" t="s">
        <v>2</v>
      </c>
      <c r="B3" s="7"/>
      <c r="C3" s="7"/>
      <c r="D3" s="7"/>
      <c r="E3" s="8"/>
    </row>
    <row r="4" spans="1:5" ht="16.5" x14ac:dyDescent="0.25">
      <c r="A4" s="10" t="s">
        <v>3</v>
      </c>
      <c r="B4" s="11" t="s">
        <v>4</v>
      </c>
      <c r="C4" s="12" t="s">
        <v>5</v>
      </c>
      <c r="D4" s="12"/>
    </row>
    <row r="5" spans="1:5" ht="33" x14ac:dyDescent="0.25">
      <c r="A5" s="13"/>
      <c r="B5" s="14"/>
      <c r="C5" s="15" t="s">
        <v>6</v>
      </c>
      <c r="D5" s="15" t="s">
        <v>7</v>
      </c>
    </row>
    <row r="6" spans="1:5" ht="18" x14ac:dyDescent="0.25">
      <c r="A6" s="16"/>
      <c r="B6" s="17"/>
      <c r="C6" s="18"/>
      <c r="D6" s="18"/>
    </row>
    <row r="7" spans="1:5" ht="15" customHeight="1" x14ac:dyDescent="0.25">
      <c r="A7" s="19" t="s">
        <v>8</v>
      </c>
      <c r="B7" s="20"/>
      <c r="C7" s="21">
        <f>SUM(C8:C14)</f>
        <v>184544000</v>
      </c>
      <c r="D7" s="21">
        <f>SUM(D8:D14)</f>
        <v>94490000</v>
      </c>
    </row>
    <row r="8" spans="1:5" ht="15" customHeight="1" x14ac:dyDescent="0.25">
      <c r="A8" s="22" t="s">
        <v>9</v>
      </c>
      <c r="B8" s="23">
        <v>10</v>
      </c>
      <c r="C8" s="24">
        <v>29158000</v>
      </c>
      <c r="D8" s="24">
        <v>22785000</v>
      </c>
    </row>
    <row r="9" spans="1:5" ht="15" customHeight="1" x14ac:dyDescent="0.25">
      <c r="A9" s="22" t="s">
        <v>10</v>
      </c>
      <c r="B9" s="25">
        <v>11</v>
      </c>
      <c r="C9" s="24">
        <v>130591000</v>
      </c>
      <c r="D9" s="24">
        <v>51349000</v>
      </c>
      <c r="E9" s="26"/>
    </row>
    <row r="10" spans="1:5" ht="15" customHeight="1" x14ac:dyDescent="0.25">
      <c r="A10" s="22" t="s">
        <v>11</v>
      </c>
      <c r="B10" s="25"/>
      <c r="C10" s="24">
        <v>21317000</v>
      </c>
      <c r="D10" s="24">
        <v>17965000</v>
      </c>
    </row>
    <row r="11" spans="1:5" ht="15" customHeight="1" x14ac:dyDescent="0.25">
      <c r="A11" s="22" t="s">
        <v>12</v>
      </c>
      <c r="B11" s="25">
        <v>23</v>
      </c>
      <c r="C11" s="24">
        <v>50000</v>
      </c>
      <c r="D11" s="24">
        <v>1428000</v>
      </c>
    </row>
    <row r="12" spans="1:5" ht="15" customHeight="1" x14ac:dyDescent="0.25">
      <c r="A12" s="22" t="s">
        <v>13</v>
      </c>
      <c r="B12" s="25">
        <v>9</v>
      </c>
      <c r="C12" s="24">
        <v>763000</v>
      </c>
      <c r="D12" s="24">
        <v>693000</v>
      </c>
      <c r="E12" s="26"/>
    </row>
    <row r="13" spans="1:5" ht="15" customHeight="1" x14ac:dyDescent="0.25">
      <c r="A13" s="22" t="s">
        <v>14</v>
      </c>
      <c r="B13" s="25"/>
      <c r="C13" s="24">
        <v>2442000</v>
      </c>
      <c r="D13" s="24">
        <v>0</v>
      </c>
      <c r="E13" s="26"/>
    </row>
    <row r="14" spans="1:5" ht="15" customHeight="1" x14ac:dyDescent="0.25">
      <c r="A14" s="22" t="s">
        <v>15</v>
      </c>
      <c r="B14" s="27"/>
      <c r="C14" s="24">
        <v>223000</v>
      </c>
      <c r="D14" s="24">
        <v>270000</v>
      </c>
    </row>
    <row r="15" spans="1:5" ht="15" customHeight="1" x14ac:dyDescent="0.25">
      <c r="A15" s="19" t="s">
        <v>16</v>
      </c>
      <c r="B15" s="20"/>
      <c r="C15" s="21">
        <f>SUM(C16:C23)</f>
        <v>171348000</v>
      </c>
      <c r="D15" s="21">
        <f>SUM(D16:D23)</f>
        <v>180626000</v>
      </c>
    </row>
    <row r="16" spans="1:5" ht="15" customHeight="1" x14ac:dyDescent="0.25">
      <c r="A16" s="22" t="s">
        <v>17</v>
      </c>
      <c r="B16" s="27">
        <v>12</v>
      </c>
      <c r="C16" s="24">
        <v>1245000</v>
      </c>
      <c r="D16" s="24">
        <v>1041000</v>
      </c>
    </row>
    <row r="17" spans="1:6" ht="15" customHeight="1" x14ac:dyDescent="0.25">
      <c r="A17" s="22" t="s">
        <v>18</v>
      </c>
      <c r="B17" s="25">
        <v>13</v>
      </c>
      <c r="C17" s="28">
        <v>75059000</v>
      </c>
      <c r="D17" s="28">
        <v>58440000</v>
      </c>
      <c r="F17" s="29"/>
    </row>
    <row r="18" spans="1:6" ht="15" customHeight="1" x14ac:dyDescent="0.25">
      <c r="A18" s="22" t="s">
        <v>19</v>
      </c>
      <c r="B18" s="25">
        <v>13</v>
      </c>
      <c r="C18" s="28">
        <v>2752000</v>
      </c>
      <c r="D18" s="28">
        <v>910000</v>
      </c>
      <c r="E18" s="30"/>
    </row>
    <row r="19" spans="1:6" ht="15" customHeight="1" x14ac:dyDescent="0.25">
      <c r="A19" s="22" t="s">
        <v>20</v>
      </c>
      <c r="B19" s="25">
        <v>14</v>
      </c>
      <c r="C19" s="24">
        <v>5341000</v>
      </c>
      <c r="D19" s="24">
        <v>4494000</v>
      </c>
    </row>
    <row r="20" spans="1:6" ht="15.95" customHeight="1" x14ac:dyDescent="0.25">
      <c r="A20" s="22" t="s">
        <v>14</v>
      </c>
      <c r="B20" s="27">
        <v>17</v>
      </c>
      <c r="C20" s="24">
        <v>543000</v>
      </c>
      <c r="D20" s="24">
        <v>40000</v>
      </c>
    </row>
    <row r="21" spans="1:6" ht="15.95" customHeight="1" x14ac:dyDescent="0.25">
      <c r="A21" s="22" t="s">
        <v>21</v>
      </c>
      <c r="B21" s="27">
        <v>9</v>
      </c>
      <c r="C21" s="24">
        <v>742000</v>
      </c>
      <c r="D21" s="24">
        <v>736000</v>
      </c>
    </row>
    <row r="22" spans="1:6" ht="15" customHeight="1" x14ac:dyDescent="0.25">
      <c r="A22" s="22" t="s">
        <v>22</v>
      </c>
      <c r="B22" s="27">
        <v>9</v>
      </c>
      <c r="C22" s="24">
        <v>7575000</v>
      </c>
      <c r="D22" s="24">
        <v>3626000</v>
      </c>
      <c r="E22" s="26"/>
    </row>
    <row r="23" spans="1:6" ht="18" customHeight="1" x14ac:dyDescent="0.25">
      <c r="A23" s="22" t="s">
        <v>23</v>
      </c>
      <c r="B23" s="27"/>
      <c r="C23" s="24">
        <v>78091000</v>
      </c>
      <c r="D23" s="24">
        <v>111339000</v>
      </c>
    </row>
    <row r="24" spans="1:6" ht="15" customHeight="1" x14ac:dyDescent="0.25">
      <c r="A24" s="31" t="s">
        <v>24</v>
      </c>
      <c r="B24" s="32"/>
      <c r="C24" s="33">
        <f>C7+C15</f>
        <v>355892000</v>
      </c>
      <c r="D24" s="33">
        <f>D7+D15</f>
        <v>275116000</v>
      </c>
      <c r="E24" s="34"/>
    </row>
    <row r="25" spans="1:6" ht="15" customHeight="1" x14ac:dyDescent="0.25">
      <c r="A25" s="35"/>
      <c r="B25" s="36"/>
      <c r="C25" s="37"/>
      <c r="D25" s="37"/>
      <c r="E25" s="34"/>
    </row>
    <row r="26" spans="1:6" ht="22.5" customHeight="1" x14ac:dyDescent="0.25">
      <c r="A26" s="38" t="s">
        <v>25</v>
      </c>
      <c r="B26" s="39"/>
      <c r="C26" s="40"/>
      <c r="D26" s="40"/>
    </row>
    <row r="27" spans="1:6" ht="16.5" x14ac:dyDescent="0.25">
      <c r="A27" s="10" t="s">
        <v>26</v>
      </c>
      <c r="B27" s="11" t="s">
        <v>4</v>
      </c>
      <c r="C27" s="12" t="s">
        <v>5</v>
      </c>
      <c r="D27" s="12"/>
    </row>
    <row r="28" spans="1:6" ht="27.95" customHeight="1" x14ac:dyDescent="0.25">
      <c r="A28" s="13"/>
      <c r="B28" s="14"/>
      <c r="C28" s="15" t="str">
        <f>C5</f>
        <v>Stan na 31/03/2022</v>
      </c>
      <c r="D28" s="15" t="str">
        <f>D5</f>
        <v>Stan na 31/12/2021</v>
      </c>
    </row>
    <row r="29" spans="1:6" x14ac:dyDescent="0.25">
      <c r="A29" s="41" t="s">
        <v>27</v>
      </c>
      <c r="B29" s="42"/>
      <c r="C29" s="43">
        <f>C30+C36</f>
        <v>223953000</v>
      </c>
      <c r="D29" s="43">
        <f>D30+D36</f>
        <v>215456000</v>
      </c>
      <c r="E29" s="44"/>
      <c r="F29" s="44"/>
    </row>
    <row r="30" spans="1:6" x14ac:dyDescent="0.25">
      <c r="A30" s="41" t="s">
        <v>28</v>
      </c>
      <c r="B30" s="42"/>
      <c r="C30" s="21">
        <f>SUM(C31:C35)</f>
        <v>133852000</v>
      </c>
      <c r="D30" s="21">
        <f>SUM(D31:D35)</f>
        <v>133000000</v>
      </c>
      <c r="E30" s="44"/>
      <c r="F30" s="44"/>
    </row>
    <row r="31" spans="1:6" x14ac:dyDescent="0.25">
      <c r="A31" s="45" t="s">
        <v>29</v>
      </c>
      <c r="B31" s="46">
        <v>15</v>
      </c>
      <c r="C31" s="24">
        <v>3707000</v>
      </c>
      <c r="D31" s="24">
        <v>3707000</v>
      </c>
    </row>
    <row r="32" spans="1:6" x14ac:dyDescent="0.25">
      <c r="A32" s="45" t="s">
        <v>30</v>
      </c>
      <c r="B32" s="46"/>
      <c r="C32" s="24">
        <v>38412000</v>
      </c>
      <c r="D32" s="24">
        <v>38412000</v>
      </c>
    </row>
    <row r="33" spans="1:5" x14ac:dyDescent="0.25">
      <c r="A33" s="45" t="s">
        <v>31</v>
      </c>
      <c r="B33" s="46"/>
      <c r="C33" s="24">
        <v>257000</v>
      </c>
      <c r="D33" s="24">
        <v>257000</v>
      </c>
    </row>
    <row r="34" spans="1:5" x14ac:dyDescent="0.25">
      <c r="A34" s="45" t="s">
        <v>32</v>
      </c>
      <c r="B34" s="46">
        <v>16</v>
      </c>
      <c r="C34" s="24">
        <v>90025000</v>
      </c>
      <c r="D34" s="24">
        <v>90691000</v>
      </c>
      <c r="E34" s="26"/>
    </row>
    <row r="35" spans="1:5" x14ac:dyDescent="0.25">
      <c r="A35" s="47" t="s">
        <v>33</v>
      </c>
      <c r="B35" s="46"/>
      <c r="C35" s="24">
        <v>1451000</v>
      </c>
      <c r="D35" s="24">
        <v>-67000</v>
      </c>
    </row>
    <row r="36" spans="1:5" ht="21.6" customHeight="1" x14ac:dyDescent="0.25">
      <c r="A36" s="41" t="s">
        <v>34</v>
      </c>
      <c r="B36" s="42"/>
      <c r="C36" s="21">
        <v>90101000</v>
      </c>
      <c r="D36" s="21">
        <v>82456000</v>
      </c>
    </row>
    <row r="37" spans="1:5" x14ac:dyDescent="0.25">
      <c r="A37" s="48" t="s">
        <v>35</v>
      </c>
      <c r="B37" s="49"/>
      <c r="C37" s="21">
        <f>C38+C44</f>
        <v>131939000</v>
      </c>
      <c r="D37" s="21">
        <f>D38+D44</f>
        <v>59660000</v>
      </c>
    </row>
    <row r="38" spans="1:5" x14ac:dyDescent="0.25">
      <c r="A38" s="50" t="s">
        <v>36</v>
      </c>
      <c r="B38" s="51"/>
      <c r="C38" s="52">
        <f>SUM(C39:C43)</f>
        <v>82367000</v>
      </c>
      <c r="D38" s="52">
        <f>SUM(D39:D43)</f>
        <v>18519000</v>
      </c>
    </row>
    <row r="39" spans="1:5" x14ac:dyDescent="0.25">
      <c r="A39" s="53" t="s">
        <v>37</v>
      </c>
      <c r="B39" s="54" t="s">
        <v>38</v>
      </c>
      <c r="C39" s="28">
        <v>22006000</v>
      </c>
      <c r="D39" s="28">
        <v>17565000</v>
      </c>
    </row>
    <row r="40" spans="1:5" x14ac:dyDescent="0.25">
      <c r="A40" s="53" t="s">
        <v>39</v>
      </c>
      <c r="B40" s="54"/>
      <c r="C40" s="28">
        <v>59016000</v>
      </c>
      <c r="D40" s="28">
        <v>0</v>
      </c>
    </row>
    <row r="41" spans="1:5" ht="15" customHeight="1" x14ac:dyDescent="0.25">
      <c r="A41" s="53" t="s">
        <v>40</v>
      </c>
      <c r="B41" s="55"/>
      <c r="C41" s="28">
        <v>144000</v>
      </c>
      <c r="D41" s="28">
        <v>144000</v>
      </c>
    </row>
    <row r="42" spans="1:5" ht="15" customHeight="1" x14ac:dyDescent="0.25">
      <c r="A42" s="53" t="s">
        <v>41</v>
      </c>
      <c r="B42" s="55"/>
      <c r="C42" s="28">
        <v>21000</v>
      </c>
      <c r="D42" s="28">
        <v>21000</v>
      </c>
      <c r="E42" s="26"/>
    </row>
    <row r="43" spans="1:5" ht="15" customHeight="1" x14ac:dyDescent="0.25">
      <c r="A43" s="53" t="s">
        <v>42</v>
      </c>
      <c r="B43" s="55">
        <v>9</v>
      </c>
      <c r="C43" s="24">
        <v>1180000</v>
      </c>
      <c r="D43" s="24">
        <v>789000</v>
      </c>
      <c r="E43" s="26"/>
    </row>
    <row r="44" spans="1:5" x14ac:dyDescent="0.25">
      <c r="A44" s="56" t="s">
        <v>43</v>
      </c>
      <c r="B44" s="57"/>
      <c r="C44" s="21">
        <f>SUM(C45:C56)</f>
        <v>49572000</v>
      </c>
      <c r="D44" s="21">
        <f>SUM(D45:D56)</f>
        <v>41141000</v>
      </c>
    </row>
    <row r="45" spans="1:5" ht="15" customHeight="1" x14ac:dyDescent="0.25">
      <c r="A45" s="53" t="s">
        <v>44</v>
      </c>
      <c r="B45" s="54"/>
      <c r="C45" s="28">
        <v>25464000</v>
      </c>
      <c r="D45" s="28">
        <v>19252000</v>
      </c>
    </row>
    <row r="46" spans="1:5" hidden="1" x14ac:dyDescent="0.25">
      <c r="A46" s="53" t="s">
        <v>45</v>
      </c>
      <c r="B46" s="55">
        <v>6.21</v>
      </c>
      <c r="C46" s="28"/>
      <c r="D46" s="28">
        <v>0</v>
      </c>
    </row>
    <row r="47" spans="1:5" ht="15" customHeight="1" x14ac:dyDescent="0.25">
      <c r="A47" s="53" t="s">
        <v>46</v>
      </c>
      <c r="B47" s="55">
        <v>19</v>
      </c>
      <c r="C47" s="28">
        <v>157000</v>
      </c>
      <c r="D47" s="28">
        <v>56000</v>
      </c>
    </row>
    <row r="48" spans="1:5" hidden="1" x14ac:dyDescent="0.25">
      <c r="A48" s="53" t="s">
        <v>47</v>
      </c>
      <c r="B48" s="55"/>
      <c r="C48" s="28"/>
      <c r="D48" s="28"/>
    </row>
    <row r="49" spans="1:7" x14ac:dyDescent="0.25">
      <c r="A49" s="53" t="s">
        <v>48</v>
      </c>
      <c r="B49" s="55">
        <v>18</v>
      </c>
      <c r="C49" s="28">
        <v>5892000</v>
      </c>
      <c r="D49" s="28">
        <v>4619000</v>
      </c>
      <c r="E49" s="26"/>
    </row>
    <row r="50" spans="1:7" ht="7.5" hidden="1" customHeight="1" x14ac:dyDescent="0.25">
      <c r="A50" s="53" t="s">
        <v>49</v>
      </c>
      <c r="B50" s="55">
        <v>33</v>
      </c>
      <c r="C50" s="28"/>
      <c r="D50" s="28"/>
    </row>
    <row r="51" spans="1:7" ht="15" customHeight="1" x14ac:dyDescent="0.25">
      <c r="A51" s="53" t="s">
        <v>50</v>
      </c>
      <c r="B51" s="55">
        <v>9</v>
      </c>
      <c r="C51" s="28">
        <v>2742000</v>
      </c>
      <c r="D51" s="28">
        <v>2090000</v>
      </c>
    </row>
    <row r="52" spans="1:7" ht="15" customHeight="1" x14ac:dyDescent="0.25">
      <c r="A52" s="53" t="s">
        <v>51</v>
      </c>
      <c r="B52" s="54" t="s">
        <v>52</v>
      </c>
      <c r="C52" s="28">
        <v>3168000</v>
      </c>
      <c r="D52" s="28">
        <v>3287000</v>
      </c>
      <c r="E52" s="26"/>
    </row>
    <row r="53" spans="1:7" ht="15" customHeight="1" x14ac:dyDescent="0.25">
      <c r="A53" s="53" t="s">
        <v>53</v>
      </c>
      <c r="B53" s="46"/>
      <c r="C53" s="28">
        <v>2287000</v>
      </c>
      <c r="D53" s="28">
        <v>1299000</v>
      </c>
    </row>
    <row r="54" spans="1:7" ht="15" customHeight="1" x14ac:dyDescent="0.25">
      <c r="A54" s="53" t="s">
        <v>54</v>
      </c>
      <c r="B54" s="46"/>
      <c r="C54" s="24">
        <v>398000</v>
      </c>
      <c r="D54" s="24">
        <v>1067000</v>
      </c>
    </row>
    <row r="55" spans="1:7" ht="15" customHeight="1" x14ac:dyDescent="0.25">
      <c r="A55" s="53" t="s">
        <v>55</v>
      </c>
      <c r="B55" s="55"/>
      <c r="C55" s="24">
        <v>2420000</v>
      </c>
      <c r="D55" s="24">
        <v>2336000</v>
      </c>
    </row>
    <row r="56" spans="1:7" ht="15" customHeight="1" x14ac:dyDescent="0.25">
      <c r="A56" s="58" t="s">
        <v>56</v>
      </c>
      <c r="B56" s="55"/>
      <c r="C56" s="24">
        <v>7044000</v>
      </c>
      <c r="D56" s="24">
        <v>7135000</v>
      </c>
      <c r="E56" s="26"/>
    </row>
    <row r="57" spans="1:7" x14ac:dyDescent="0.25">
      <c r="A57" s="31" t="s">
        <v>57</v>
      </c>
      <c r="B57" s="32"/>
      <c r="C57" s="33">
        <f>C30+C37+C36</f>
        <v>355892000</v>
      </c>
      <c r="D57" s="33">
        <f>D30+D37+D36</f>
        <v>275116000</v>
      </c>
      <c r="G57" s="44"/>
    </row>
    <row r="60" spans="1:7" x14ac:dyDescent="0.25">
      <c r="C60" s="34"/>
    </row>
    <row r="61" spans="1:7" x14ac:dyDescent="0.25">
      <c r="C61" s="60"/>
      <c r="D61" s="60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skonsolidowane sprawozdanie finansowe Grupy Ailleron SA za okres od 1 stycznia 2022 r. do 31 marca 2022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E947-454F-4746-A271-7C54A1BD55D5}">
  <sheetPr>
    <tabColor rgb="FF92D050"/>
    <pageSetUpPr fitToPage="1"/>
  </sheetPr>
  <dimension ref="A1:K47"/>
  <sheetViews>
    <sheetView showGridLines="0" view="pageBreakPreview" zoomScale="120" zoomScaleNormal="100" zoomScaleSheetLayoutView="120" workbookViewId="0">
      <selection activeCell="I11" sqref="I11"/>
    </sheetView>
  </sheetViews>
  <sheetFormatPr defaultColWidth="8.7109375" defaultRowHeight="15" x14ac:dyDescent="0.25"/>
  <cols>
    <col min="1" max="1" width="50.85546875" style="9" customWidth="1"/>
    <col min="2" max="2" width="7.85546875" style="9" customWidth="1"/>
    <col min="3" max="4" width="15.85546875" style="9" customWidth="1"/>
    <col min="5" max="16384" width="8.7109375" style="9"/>
  </cols>
  <sheetData>
    <row r="1" spans="1:11" s="61" customFormat="1" ht="35.1" customHeight="1" x14ac:dyDescent="0.2">
      <c r="A1" s="7" t="s">
        <v>58</v>
      </c>
      <c r="B1" s="7"/>
      <c r="C1" s="7"/>
      <c r="D1" s="7"/>
      <c r="E1" s="8"/>
    </row>
    <row r="2" spans="1:11" ht="12.75" customHeight="1" x14ac:dyDescent="0.25">
      <c r="A2" s="62" t="s">
        <v>59</v>
      </c>
      <c r="B2" s="11" t="s">
        <v>4</v>
      </c>
      <c r="C2" s="63" t="s">
        <v>60</v>
      </c>
      <c r="D2" s="63"/>
    </row>
    <row r="3" spans="1:11" ht="39.75" customHeight="1" x14ac:dyDescent="0.25">
      <c r="A3" s="62"/>
      <c r="B3" s="14"/>
      <c r="C3" s="64" t="s">
        <v>61</v>
      </c>
      <c r="D3" s="64" t="s">
        <v>62</v>
      </c>
    </row>
    <row r="4" spans="1:11" x14ac:dyDescent="0.25">
      <c r="A4" s="65" t="s">
        <v>63</v>
      </c>
      <c r="B4" s="65"/>
      <c r="C4" s="66"/>
      <c r="D4" s="67"/>
    </row>
    <row r="5" spans="1:11" x14ac:dyDescent="0.25">
      <c r="A5" s="68" t="s">
        <v>64</v>
      </c>
      <c r="B5" s="69">
        <v>6.7</v>
      </c>
      <c r="C5" s="70">
        <f>SUM(C6:C7)</f>
        <v>76709000</v>
      </c>
      <c r="D5" s="70">
        <f>SUM(D6:D7)</f>
        <v>38965000</v>
      </c>
      <c r="G5" s="44"/>
    </row>
    <row r="6" spans="1:11" hidden="1" x14ac:dyDescent="0.25">
      <c r="A6" s="71" t="s">
        <v>65</v>
      </c>
      <c r="B6" s="71"/>
      <c r="C6" s="72">
        <v>74013000</v>
      </c>
      <c r="D6" s="72">
        <v>36848000</v>
      </c>
      <c r="E6" s="9" t="s">
        <v>66</v>
      </c>
    </row>
    <row r="7" spans="1:11" hidden="1" x14ac:dyDescent="0.25">
      <c r="A7" s="71" t="s">
        <v>67</v>
      </c>
      <c r="B7" s="71"/>
      <c r="C7" s="72">
        <v>2696000</v>
      </c>
      <c r="D7" s="72">
        <v>2117000</v>
      </c>
    </row>
    <row r="8" spans="1:11" ht="25.5" x14ac:dyDescent="0.25">
      <c r="A8" s="73" t="s">
        <v>68</v>
      </c>
      <c r="B8" s="74"/>
      <c r="C8" s="70">
        <f>SUM(C9:C10)</f>
        <v>54366000</v>
      </c>
      <c r="D8" s="70">
        <f>SUM(D9:D10)</f>
        <v>27299000</v>
      </c>
      <c r="K8" s="75"/>
    </row>
    <row r="9" spans="1:11" hidden="1" x14ac:dyDescent="0.25">
      <c r="A9" s="71" t="s">
        <v>69</v>
      </c>
      <c r="B9" s="71"/>
      <c r="C9" s="72">
        <v>51777000</v>
      </c>
      <c r="D9" s="72">
        <v>25354000</v>
      </c>
      <c r="E9" s="9" t="s">
        <v>66</v>
      </c>
      <c r="F9" s="76"/>
    </row>
    <row r="10" spans="1:11" hidden="1" x14ac:dyDescent="0.25">
      <c r="A10" s="71" t="s">
        <v>70</v>
      </c>
      <c r="B10" s="71"/>
      <c r="C10" s="72">
        <v>2589000</v>
      </c>
      <c r="D10" s="72">
        <v>1945000</v>
      </c>
    </row>
    <row r="11" spans="1:11" x14ac:dyDescent="0.25">
      <c r="A11" s="68" t="s">
        <v>71</v>
      </c>
      <c r="B11" s="68"/>
      <c r="C11" s="70">
        <f>C5-C8</f>
        <v>22343000</v>
      </c>
      <c r="D11" s="70">
        <f>D5-D8</f>
        <v>11666000</v>
      </c>
    </row>
    <row r="12" spans="1:11" x14ac:dyDescent="0.25">
      <c r="A12" s="71" t="s">
        <v>72</v>
      </c>
      <c r="B12" s="71"/>
      <c r="C12" s="77">
        <v>5159000</v>
      </c>
      <c r="D12" s="77">
        <v>3815000</v>
      </c>
    </row>
    <row r="13" spans="1:11" x14ac:dyDescent="0.25">
      <c r="A13" s="71" t="s">
        <v>73</v>
      </c>
      <c r="B13" s="71"/>
      <c r="C13" s="77">
        <v>7400000</v>
      </c>
      <c r="D13" s="77">
        <v>3680000</v>
      </c>
    </row>
    <row r="14" spans="1:11" x14ac:dyDescent="0.25">
      <c r="A14" s="71" t="s">
        <v>74</v>
      </c>
      <c r="B14" s="78"/>
      <c r="C14" s="77">
        <v>20000</v>
      </c>
      <c r="D14" s="77">
        <v>71000</v>
      </c>
      <c r="F14" s="34"/>
    </row>
    <row r="15" spans="1:11" x14ac:dyDescent="0.25">
      <c r="A15" s="71" t="s">
        <v>75</v>
      </c>
      <c r="B15" s="78"/>
      <c r="C15" s="77">
        <v>397000</v>
      </c>
      <c r="D15" s="77">
        <v>95000</v>
      </c>
    </row>
    <row r="16" spans="1:11" x14ac:dyDescent="0.25">
      <c r="A16" s="68" t="s">
        <v>76</v>
      </c>
      <c r="B16" s="69"/>
      <c r="C16" s="70">
        <f>C11-C12-C13+C14-C15</f>
        <v>9407000</v>
      </c>
      <c r="D16" s="70">
        <f>D11-D12-D13+D14-D15</f>
        <v>4147000</v>
      </c>
      <c r="E16" s="76"/>
      <c r="F16" s="76"/>
      <c r="G16" s="79"/>
      <c r="H16" s="76"/>
    </row>
    <row r="17" spans="1:6" x14ac:dyDescent="0.25">
      <c r="A17" s="71" t="s">
        <v>77</v>
      </c>
      <c r="B17" s="78"/>
      <c r="C17" s="77">
        <v>417000</v>
      </c>
      <c r="D17" s="77">
        <v>8000</v>
      </c>
    </row>
    <row r="18" spans="1:6" x14ac:dyDescent="0.25">
      <c r="A18" s="71" t="s">
        <v>78</v>
      </c>
      <c r="B18" s="78"/>
      <c r="C18" s="77">
        <v>3646000</v>
      </c>
      <c r="D18" s="77">
        <v>1441000</v>
      </c>
    </row>
    <row r="19" spans="1:6" hidden="1" x14ac:dyDescent="0.25">
      <c r="A19" s="71" t="s">
        <v>79</v>
      </c>
      <c r="B19" s="78"/>
      <c r="C19" s="24">
        <v>0</v>
      </c>
      <c r="D19" s="24">
        <v>0</v>
      </c>
    </row>
    <row r="20" spans="1:6" hidden="1" x14ac:dyDescent="0.25">
      <c r="A20" s="71" t="s">
        <v>80</v>
      </c>
      <c r="B20" s="78"/>
      <c r="C20" s="24">
        <v>0</v>
      </c>
      <c r="D20" s="24">
        <v>0</v>
      </c>
    </row>
    <row r="21" spans="1:6" x14ac:dyDescent="0.25">
      <c r="A21" s="74" t="s">
        <v>81</v>
      </c>
      <c r="B21" s="80"/>
      <c r="C21" s="70">
        <f>C16+C17-C18</f>
        <v>6178000</v>
      </c>
      <c r="D21" s="70">
        <f>D16+D17-D18</f>
        <v>2714000</v>
      </c>
    </row>
    <row r="22" spans="1:6" x14ac:dyDescent="0.25">
      <c r="A22" s="71"/>
      <c r="B22" s="78"/>
      <c r="C22" s="77"/>
      <c r="D22" s="77"/>
    </row>
    <row r="23" spans="1:6" x14ac:dyDescent="0.25">
      <c r="A23" s="74" t="s">
        <v>82</v>
      </c>
      <c r="B23" s="80">
        <v>9</v>
      </c>
      <c r="C23" s="70">
        <f>SUM(C24:C25)</f>
        <v>2209000</v>
      </c>
      <c r="D23" s="70">
        <f>SUM(D24:D25)</f>
        <v>934000</v>
      </c>
    </row>
    <row r="24" spans="1:6" hidden="1" x14ac:dyDescent="0.25">
      <c r="A24" s="71" t="s">
        <v>83</v>
      </c>
      <c r="B24" s="71"/>
      <c r="C24" s="72">
        <v>1941000</v>
      </c>
      <c r="D24" s="72">
        <v>1611000</v>
      </c>
      <c r="E24" s="9" t="s">
        <v>66</v>
      </c>
    </row>
    <row r="25" spans="1:6" hidden="1" x14ac:dyDescent="0.25">
      <c r="A25" s="71" t="s">
        <v>84</v>
      </c>
      <c r="B25" s="71"/>
      <c r="C25" s="72">
        <v>268000</v>
      </c>
      <c r="D25" s="72">
        <v>-677000</v>
      </c>
    </row>
    <row r="26" spans="1:6" x14ac:dyDescent="0.25">
      <c r="A26" s="74" t="s">
        <v>85</v>
      </c>
      <c r="B26" s="81"/>
      <c r="C26" s="70">
        <f>C21-C23</f>
        <v>3969000</v>
      </c>
      <c r="D26" s="70">
        <f>D21-D23</f>
        <v>1780000</v>
      </c>
    </row>
    <row r="27" spans="1:6" x14ac:dyDescent="0.25">
      <c r="A27" s="82" t="s">
        <v>86</v>
      </c>
      <c r="B27" s="81"/>
      <c r="C27" s="70"/>
      <c r="D27" s="70"/>
    </row>
    <row r="28" spans="1:6" x14ac:dyDescent="0.25">
      <c r="A28" s="74" t="s">
        <v>87</v>
      </c>
      <c r="B28" s="81"/>
      <c r="C28" s="24">
        <v>0</v>
      </c>
      <c r="D28" s="24">
        <v>0</v>
      </c>
    </row>
    <row r="29" spans="1:6" hidden="1" x14ac:dyDescent="0.25">
      <c r="A29" s="74" t="s">
        <v>33</v>
      </c>
      <c r="B29" s="81"/>
      <c r="C29" s="21">
        <v>0</v>
      </c>
      <c r="D29" s="21">
        <v>0</v>
      </c>
    </row>
    <row r="30" spans="1:6" hidden="1" x14ac:dyDescent="0.25">
      <c r="A30" s="82" t="s">
        <v>88</v>
      </c>
      <c r="B30" s="81"/>
      <c r="C30" s="21">
        <f>C26-C29</f>
        <v>3969000</v>
      </c>
      <c r="D30" s="21">
        <f>D26-D29</f>
        <v>1780000</v>
      </c>
    </row>
    <row r="31" spans="1:6" x14ac:dyDescent="0.25">
      <c r="A31" s="31" t="s">
        <v>89</v>
      </c>
      <c r="B31" s="31"/>
      <c r="C31" s="83">
        <f>C26</f>
        <v>3969000</v>
      </c>
      <c r="D31" s="83">
        <f>D26</f>
        <v>1780000</v>
      </c>
      <c r="E31" s="44"/>
      <c r="F31" s="44"/>
    </row>
    <row r="32" spans="1:6" hidden="1" x14ac:dyDescent="0.25">
      <c r="A32" s="84"/>
      <c r="B32" s="84"/>
      <c r="C32" s="85"/>
      <c r="D32" s="85"/>
    </row>
    <row r="33" spans="1:7" s="61" customFormat="1" ht="35.1" hidden="1" customHeight="1" x14ac:dyDescent="0.2">
      <c r="A33" s="86" t="s">
        <v>90</v>
      </c>
      <c r="B33" s="86"/>
      <c r="C33" s="86"/>
      <c r="D33" s="86"/>
    </row>
    <row r="34" spans="1:7" hidden="1" x14ac:dyDescent="0.25">
      <c r="A34" s="87" t="s">
        <v>91</v>
      </c>
      <c r="B34" s="88" t="s">
        <v>4</v>
      </c>
      <c r="C34" s="63" t="s">
        <v>60</v>
      </c>
      <c r="D34" s="63"/>
    </row>
    <row r="35" spans="1:7" ht="36" hidden="1" x14ac:dyDescent="0.25">
      <c r="A35" s="87"/>
      <c r="B35" s="89"/>
      <c r="C35" s="64" t="str">
        <f>C3</f>
        <v>3  miesiące zakończone
31/03/2022</v>
      </c>
      <c r="D35" s="64" t="str">
        <f>D3</f>
        <v>3 miesiące zakończone 31/03/2021</v>
      </c>
    </row>
    <row r="36" spans="1:7" x14ac:dyDescent="0.25">
      <c r="A36" s="90" t="s">
        <v>92</v>
      </c>
      <c r="B36" s="90"/>
      <c r="C36" s="91">
        <f>C31</f>
        <v>3969000</v>
      </c>
      <c r="D36" s="91">
        <f>D31</f>
        <v>1780000</v>
      </c>
    </row>
    <row r="37" spans="1:7" x14ac:dyDescent="0.25">
      <c r="A37" s="71" t="s">
        <v>93</v>
      </c>
      <c r="B37" s="71"/>
      <c r="C37" s="77">
        <v>-666000</v>
      </c>
      <c r="D37" s="77">
        <f>D31</f>
        <v>1780000</v>
      </c>
    </row>
    <row r="38" spans="1:7" ht="14.45" customHeight="1" x14ac:dyDescent="0.25">
      <c r="A38" s="90" t="s">
        <v>94</v>
      </c>
      <c r="B38" s="90"/>
      <c r="C38" s="24">
        <f>C36-C37</f>
        <v>4635000</v>
      </c>
      <c r="D38" s="24">
        <v>0</v>
      </c>
    </row>
    <row r="39" spans="1:7" x14ac:dyDescent="0.25">
      <c r="A39" s="71" t="s">
        <v>95</v>
      </c>
      <c r="B39" s="78"/>
      <c r="C39" s="92"/>
      <c r="D39" s="92"/>
    </row>
    <row r="40" spans="1:7" x14ac:dyDescent="0.25">
      <c r="A40" s="71" t="s">
        <v>96</v>
      </c>
      <c r="B40" s="71"/>
      <c r="C40" s="93"/>
      <c r="D40" s="93"/>
    </row>
    <row r="41" spans="1:7" hidden="1" x14ac:dyDescent="0.25">
      <c r="A41" s="71" t="s">
        <v>97</v>
      </c>
      <c r="B41" s="71"/>
      <c r="C41" s="77"/>
      <c r="D41" s="77"/>
    </row>
    <row r="42" spans="1:7" hidden="1" x14ac:dyDescent="0.25">
      <c r="A42" s="71" t="s">
        <v>98</v>
      </c>
      <c r="B42" s="71"/>
      <c r="C42" s="94">
        <f>C36/12355504</f>
        <v>0.32123335478666026</v>
      </c>
      <c r="D42" s="94">
        <f>D37/12355504</f>
        <v>0.1440653493374289</v>
      </c>
    </row>
    <row r="43" spans="1:7" hidden="1" x14ac:dyDescent="0.25">
      <c r="A43" s="71" t="s">
        <v>99</v>
      </c>
      <c r="B43" s="71"/>
      <c r="C43" s="94">
        <f>C36/12355504</f>
        <v>0.32123335478666026</v>
      </c>
      <c r="D43" s="94">
        <f>D42</f>
        <v>0.1440653493374289</v>
      </c>
    </row>
    <row r="44" spans="1:7" x14ac:dyDescent="0.25">
      <c r="A44" s="71" t="s">
        <v>100</v>
      </c>
      <c r="B44" s="71"/>
      <c r="C44" s="77"/>
      <c r="D44" s="77"/>
    </row>
    <row r="45" spans="1:7" x14ac:dyDescent="0.25">
      <c r="A45" s="71" t="s">
        <v>98</v>
      </c>
      <c r="B45" s="71"/>
      <c r="C45" s="94">
        <f>C42</f>
        <v>0.32123335478666026</v>
      </c>
      <c r="D45" s="94">
        <f>D43</f>
        <v>0.1440653493374289</v>
      </c>
      <c r="G45" s="95"/>
    </row>
    <row r="46" spans="1:7" ht="17.25" customHeight="1" x14ac:dyDescent="0.25">
      <c r="A46" s="90" t="s">
        <v>99</v>
      </c>
      <c r="B46" s="90"/>
      <c r="C46" s="96">
        <f>C42</f>
        <v>0.32123335478666026</v>
      </c>
      <c r="D46" s="96">
        <f>D45</f>
        <v>0.1440653493374289</v>
      </c>
    </row>
    <row r="47" spans="1:7" ht="11.1" customHeight="1" x14ac:dyDescent="0.25">
      <c r="A47" s="97"/>
      <c r="B47" s="97"/>
      <c r="C47" s="98"/>
      <c r="D47" s="98"/>
    </row>
  </sheetData>
  <mergeCells count="10">
    <mergeCell ref="C39:C40"/>
    <mergeCell ref="D39:D40"/>
    <mergeCell ref="A1:D1"/>
    <mergeCell ref="A2:A3"/>
    <mergeCell ref="B2:B3"/>
    <mergeCell ref="C2:D2"/>
    <mergeCell ref="A33:D33"/>
    <mergeCell ref="A34:A35"/>
    <mergeCell ref="B34:B35"/>
    <mergeCell ref="C34:D3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skonsolidowane sprawozdanie finansowe Grupy Ailleron SA za okres od 1 stycznia 2022 r. do 31 marca 2022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2383-65ED-4F9E-B30F-DD4C55404D8E}">
  <sheetPr>
    <tabColor rgb="FF92D050"/>
    <pageSetUpPr fitToPage="1"/>
  </sheetPr>
  <dimension ref="A1:I11"/>
  <sheetViews>
    <sheetView showGridLines="0" view="pageBreakPreview" zoomScale="120" zoomScaleNormal="100" zoomScaleSheetLayoutView="120" workbookViewId="0">
      <selection activeCell="F32" sqref="F32"/>
    </sheetView>
  </sheetViews>
  <sheetFormatPr defaultColWidth="9.140625" defaultRowHeight="15" x14ac:dyDescent="0.25"/>
  <cols>
    <col min="1" max="1" width="50.85546875" style="9" customWidth="1"/>
    <col min="2" max="2" width="7.85546875" style="9" customWidth="1"/>
    <col min="3" max="4" width="15.85546875" style="9" customWidth="1"/>
    <col min="5" max="16384" width="9.140625" style="9"/>
  </cols>
  <sheetData>
    <row r="1" spans="1:9" s="61" customFormat="1" ht="35.1" customHeight="1" x14ac:dyDescent="0.2">
      <c r="A1" s="99" t="s">
        <v>101</v>
      </c>
      <c r="B1" s="99"/>
      <c r="C1" s="99"/>
      <c r="D1" s="99"/>
    </row>
    <row r="2" spans="1:9" ht="17.25" customHeight="1" x14ac:dyDescent="0.25">
      <c r="A2" s="87" t="s">
        <v>102</v>
      </c>
      <c r="B2" s="88"/>
      <c r="C2" s="63" t="s">
        <v>60</v>
      </c>
      <c r="D2" s="63"/>
    </row>
    <row r="3" spans="1:9" ht="42.75" customHeight="1" x14ac:dyDescent="0.25">
      <c r="A3" s="87"/>
      <c r="B3" s="89"/>
      <c r="C3" s="64" t="s">
        <v>103</v>
      </c>
      <c r="D3" s="64" t="s">
        <v>104</v>
      </c>
    </row>
    <row r="4" spans="1:9" ht="14.45" customHeight="1" x14ac:dyDescent="0.25">
      <c r="A4" s="31" t="s">
        <v>89</v>
      </c>
      <c r="B4" s="74"/>
      <c r="C4" s="100">
        <f>RZIS_s!C31</f>
        <v>3969000</v>
      </c>
      <c r="D4" s="100">
        <f>RZIS_s!D31</f>
        <v>1780000</v>
      </c>
    </row>
    <row r="5" spans="1:9" ht="14.45" customHeight="1" x14ac:dyDescent="0.25">
      <c r="A5" s="71" t="s">
        <v>105</v>
      </c>
      <c r="B5" s="71"/>
      <c r="C5" s="101"/>
      <c r="D5" s="102">
        <v>0</v>
      </c>
      <c r="H5" s="103"/>
      <c r="I5" s="103"/>
    </row>
    <row r="6" spans="1:9" ht="14.45" customHeight="1" x14ac:dyDescent="0.25">
      <c r="A6" s="74" t="s">
        <v>33</v>
      </c>
      <c r="B6" s="74"/>
      <c r="C6" s="104">
        <v>1518000</v>
      </c>
      <c r="D6" s="105">
        <v>0</v>
      </c>
    </row>
    <row r="7" spans="1:9" x14ac:dyDescent="0.25">
      <c r="A7" s="31" t="s">
        <v>106</v>
      </c>
      <c r="B7" s="74"/>
      <c r="C7" s="106">
        <f>C6</f>
        <v>1518000</v>
      </c>
      <c r="D7" s="106">
        <f>D6</f>
        <v>0</v>
      </c>
    </row>
    <row r="8" spans="1:9" ht="17.45" customHeight="1" x14ac:dyDescent="0.25">
      <c r="A8" s="31" t="s">
        <v>107</v>
      </c>
      <c r="B8" s="31"/>
      <c r="C8" s="83">
        <f>C4+C7</f>
        <v>5487000</v>
      </c>
      <c r="D8" s="83">
        <f>D4+D7</f>
        <v>1780000</v>
      </c>
    </row>
    <row r="9" spans="1:9" x14ac:dyDescent="0.25">
      <c r="A9" s="71" t="s">
        <v>108</v>
      </c>
      <c r="B9" s="107"/>
      <c r="C9" s="108">
        <f>RZIS_s!C37+C7*0.498</f>
        <v>89964</v>
      </c>
      <c r="D9" s="108">
        <f>D8</f>
        <v>1780000</v>
      </c>
      <c r="E9" s="26"/>
    </row>
    <row r="10" spans="1:9" x14ac:dyDescent="0.25">
      <c r="A10" s="71" t="s">
        <v>109</v>
      </c>
      <c r="B10" s="107"/>
      <c r="C10" s="108">
        <f>RZIS_s!C38+C7*0.502</f>
        <v>5397036</v>
      </c>
      <c r="D10" s="108">
        <v>0</v>
      </c>
      <c r="E10" s="26"/>
    </row>
    <row r="11" spans="1:9" x14ac:dyDescent="0.25">
      <c r="A11" s="109"/>
      <c r="B11" s="109"/>
      <c r="C11" s="109"/>
      <c r="D11" s="109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skonsolidowane sprawozdanie finansowe Grupy Ailleron SA za okres od 1 stycznia 2022 r. do 31 marca 2022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C4A6-64C9-4AAF-AE8A-A221A4631675}">
  <sheetPr>
    <tabColor rgb="FF92D050"/>
  </sheetPr>
  <dimension ref="A1:E86"/>
  <sheetViews>
    <sheetView showGridLines="0" view="pageBreakPreview" zoomScale="110" zoomScaleNormal="100" zoomScaleSheetLayoutView="110" workbookViewId="0">
      <selection activeCell="F32" sqref="F32"/>
    </sheetView>
  </sheetViews>
  <sheetFormatPr defaultColWidth="8.7109375" defaultRowHeight="15" x14ac:dyDescent="0.25"/>
  <cols>
    <col min="1" max="1" width="54.140625" style="129" customWidth="1"/>
    <col min="2" max="3" width="15.85546875" style="9" customWidth="1"/>
    <col min="4" max="16384" width="8.7109375" style="9"/>
  </cols>
  <sheetData>
    <row r="1" spans="1:3" s="61" customFormat="1" ht="35.1" customHeight="1" x14ac:dyDescent="0.2">
      <c r="A1" s="86" t="s">
        <v>110</v>
      </c>
      <c r="B1" s="86"/>
      <c r="C1" s="86"/>
    </row>
    <row r="2" spans="1:3" x14ac:dyDescent="0.25">
      <c r="A2" s="110"/>
      <c r="B2" s="111" t="s">
        <v>60</v>
      </c>
      <c r="C2" s="111"/>
    </row>
    <row r="3" spans="1:3" ht="44.1" customHeight="1" x14ac:dyDescent="0.25">
      <c r="A3" s="110"/>
      <c r="B3" s="64" t="s">
        <v>111</v>
      </c>
      <c r="C3" s="64" t="s">
        <v>62</v>
      </c>
    </row>
    <row r="4" spans="1:3" x14ac:dyDescent="0.25">
      <c r="A4" s="112" t="s">
        <v>112</v>
      </c>
      <c r="B4" s="113"/>
      <c r="C4" s="113"/>
    </row>
    <row r="5" spans="1:3" x14ac:dyDescent="0.25">
      <c r="A5" s="73" t="s">
        <v>113</v>
      </c>
      <c r="B5" s="114">
        <f>RZIS_s!C31</f>
        <v>3969000</v>
      </c>
      <c r="C5" s="114">
        <f>RZIS_s!D37</f>
        <v>1780000</v>
      </c>
    </row>
    <row r="6" spans="1:3" x14ac:dyDescent="0.25">
      <c r="A6" s="73" t="s">
        <v>114</v>
      </c>
      <c r="B6" s="114">
        <f>SUM(B7:B34)</f>
        <v>1591000</v>
      </c>
      <c r="C6" s="114">
        <f>SUM(C7:C34)</f>
        <v>12277000</v>
      </c>
    </row>
    <row r="7" spans="1:3" x14ac:dyDescent="0.25">
      <c r="A7" s="115" t="s">
        <v>115</v>
      </c>
      <c r="B7" s="116">
        <f>RZIS_s!C23</f>
        <v>2209000</v>
      </c>
      <c r="C7" s="116">
        <f>RZIS_s!D23</f>
        <v>934000</v>
      </c>
    </row>
    <row r="8" spans="1:3" hidden="1" x14ac:dyDescent="0.25">
      <c r="A8" s="115" t="s">
        <v>116</v>
      </c>
      <c r="B8" s="116"/>
      <c r="C8" s="116"/>
    </row>
    <row r="9" spans="1:3" x14ac:dyDescent="0.25">
      <c r="A9" s="115" t="s">
        <v>117</v>
      </c>
      <c r="B9" s="116">
        <v>100000</v>
      </c>
      <c r="C9" s="116">
        <v>367000</v>
      </c>
    </row>
    <row r="10" spans="1:3" hidden="1" x14ac:dyDescent="0.25">
      <c r="A10" s="115" t="s">
        <v>118</v>
      </c>
      <c r="B10" s="116"/>
      <c r="C10" s="116"/>
    </row>
    <row r="11" spans="1:3" ht="24.95" customHeight="1" x14ac:dyDescent="0.25">
      <c r="A11" s="115" t="s">
        <v>119</v>
      </c>
      <c r="B11" s="116">
        <v>-21000</v>
      </c>
      <c r="C11" s="116">
        <v>-92000</v>
      </c>
    </row>
    <row r="12" spans="1:3" hidden="1" x14ac:dyDescent="0.25">
      <c r="A12" s="115" t="s">
        <v>118</v>
      </c>
      <c r="B12" s="116"/>
      <c r="C12" s="116"/>
    </row>
    <row r="13" spans="1:3" ht="25.5" hidden="1" x14ac:dyDescent="0.25">
      <c r="A13" s="115" t="s">
        <v>120</v>
      </c>
      <c r="B13" s="116"/>
      <c r="C13" s="116"/>
    </row>
    <row r="14" spans="1:3" hidden="1" x14ac:dyDescent="0.25">
      <c r="A14" s="115" t="s">
        <v>121</v>
      </c>
      <c r="B14" s="116"/>
      <c r="C14" s="116"/>
    </row>
    <row r="15" spans="1:3" hidden="1" x14ac:dyDescent="0.25">
      <c r="A15" s="115" t="s">
        <v>122</v>
      </c>
      <c r="B15" s="116"/>
      <c r="C15" s="116"/>
    </row>
    <row r="16" spans="1:3" ht="24.6" customHeight="1" x14ac:dyDescent="0.25">
      <c r="A16" s="115" t="s">
        <v>123</v>
      </c>
      <c r="B16" s="116">
        <v>106000</v>
      </c>
      <c r="C16" s="116">
        <v>0</v>
      </c>
    </row>
    <row r="17" spans="1:3" ht="25.5" hidden="1" x14ac:dyDescent="0.25">
      <c r="A17" s="115" t="s">
        <v>124</v>
      </c>
      <c r="B17" s="116"/>
      <c r="C17" s="116"/>
    </row>
    <row r="18" spans="1:3" hidden="1" x14ac:dyDescent="0.25">
      <c r="A18" s="115" t="s">
        <v>125</v>
      </c>
      <c r="B18" s="116"/>
      <c r="C18" s="116"/>
    </row>
    <row r="19" spans="1:3" ht="32.450000000000003" customHeight="1" x14ac:dyDescent="0.25">
      <c r="A19" s="115" t="s">
        <v>126</v>
      </c>
      <c r="B19" s="116">
        <v>84000</v>
      </c>
      <c r="C19" s="116">
        <v>0</v>
      </c>
    </row>
    <row r="20" spans="1:3" x14ac:dyDescent="0.25">
      <c r="A20" s="117" t="s">
        <v>127</v>
      </c>
      <c r="B20" s="116">
        <v>-97000</v>
      </c>
      <c r="C20" s="116">
        <v>-22000</v>
      </c>
    </row>
    <row r="21" spans="1:3" x14ac:dyDescent="0.25">
      <c r="A21" s="115" t="s">
        <v>128</v>
      </c>
      <c r="B21" s="116">
        <v>2759000</v>
      </c>
      <c r="C21" s="116">
        <v>2069000</v>
      </c>
    </row>
    <row r="22" spans="1:3" x14ac:dyDescent="0.25">
      <c r="A22" s="115" t="s">
        <v>129</v>
      </c>
      <c r="B22" s="116"/>
      <c r="C22" s="116"/>
    </row>
    <row r="23" spans="1:3" x14ac:dyDescent="0.25">
      <c r="A23" s="115" t="s">
        <v>130</v>
      </c>
      <c r="B23" s="116">
        <v>494000</v>
      </c>
      <c r="C23" s="116">
        <v>1045000</v>
      </c>
    </row>
    <row r="24" spans="1:3" ht="14.1" customHeight="1" x14ac:dyDescent="0.25">
      <c r="A24" s="115" t="s">
        <v>131</v>
      </c>
      <c r="B24" s="116">
        <v>0</v>
      </c>
      <c r="C24" s="116">
        <v>-186000</v>
      </c>
    </row>
    <row r="25" spans="1:3" ht="27" customHeight="1" x14ac:dyDescent="0.25">
      <c r="A25" s="118" t="s">
        <v>132</v>
      </c>
      <c r="B25" s="116"/>
      <c r="C25" s="116"/>
    </row>
    <row r="26" spans="1:3" ht="26.1" customHeight="1" x14ac:dyDescent="0.25">
      <c r="A26" s="119" t="s">
        <v>133</v>
      </c>
      <c r="B26" s="116">
        <v>-1805000</v>
      </c>
      <c r="C26" s="116">
        <f>8411000+2794000</f>
        <v>11205000</v>
      </c>
    </row>
    <row r="27" spans="1:3" ht="18" hidden="1" customHeight="1" x14ac:dyDescent="0.25">
      <c r="A27" s="119" t="s">
        <v>134</v>
      </c>
      <c r="B27" s="116"/>
      <c r="C27" s="116"/>
    </row>
    <row r="28" spans="1:3" x14ac:dyDescent="0.25">
      <c r="A28" s="119" t="s">
        <v>135</v>
      </c>
      <c r="B28" s="116">
        <v>-203000</v>
      </c>
      <c r="C28" s="116">
        <v>-485000</v>
      </c>
    </row>
    <row r="29" spans="1:3" x14ac:dyDescent="0.25">
      <c r="A29" s="119" t="s">
        <v>136</v>
      </c>
      <c r="B29" s="116">
        <v>-4349000</v>
      </c>
      <c r="C29" s="116">
        <v>-13000</v>
      </c>
    </row>
    <row r="30" spans="1:3" ht="26.1" customHeight="1" x14ac:dyDescent="0.25">
      <c r="A30" s="119" t="s">
        <v>137</v>
      </c>
      <c r="B30" s="116">
        <v>-1751000</v>
      </c>
      <c r="C30" s="116">
        <f>-1006000-907000</f>
        <v>-1913000</v>
      </c>
    </row>
    <row r="31" spans="1:3" ht="15.6" hidden="1" customHeight="1" x14ac:dyDescent="0.25">
      <c r="A31" s="119" t="s">
        <v>138</v>
      </c>
      <c r="B31" s="116"/>
      <c r="C31" s="116"/>
    </row>
    <row r="32" spans="1:3" x14ac:dyDescent="0.25">
      <c r="A32" s="119" t="s">
        <v>139</v>
      </c>
      <c r="B32" s="116">
        <v>360000</v>
      </c>
      <c r="C32" s="116">
        <v>-659000</v>
      </c>
    </row>
    <row r="33" spans="1:3" x14ac:dyDescent="0.25">
      <c r="A33" s="119" t="s">
        <v>140</v>
      </c>
      <c r="B33" s="116">
        <v>1849000</v>
      </c>
      <c r="C33" s="116">
        <v>103000</v>
      </c>
    </row>
    <row r="34" spans="1:3" x14ac:dyDescent="0.25">
      <c r="A34" s="119" t="s">
        <v>141</v>
      </c>
      <c r="B34" s="116">
        <v>1856000</v>
      </c>
      <c r="C34" s="116">
        <v>-76000</v>
      </c>
    </row>
    <row r="35" spans="1:3" x14ac:dyDescent="0.25">
      <c r="A35" s="120" t="s">
        <v>142</v>
      </c>
      <c r="B35" s="70">
        <f>SUM(B5:B6)</f>
        <v>5560000</v>
      </c>
      <c r="C35" s="70">
        <f>SUM(C5:C6)</f>
        <v>14057000</v>
      </c>
    </row>
    <row r="36" spans="1:3" x14ac:dyDescent="0.25">
      <c r="A36" s="119" t="s">
        <v>143</v>
      </c>
      <c r="B36" s="77">
        <v>-364000</v>
      </c>
      <c r="C36" s="77">
        <v>-1380000</v>
      </c>
    </row>
    <row r="37" spans="1:3" x14ac:dyDescent="0.25">
      <c r="A37" s="119" t="s">
        <v>144</v>
      </c>
      <c r="B37" s="116">
        <v>-1382000</v>
      </c>
      <c r="C37" s="77">
        <v>-1494000</v>
      </c>
    </row>
    <row r="38" spans="1:3" x14ac:dyDescent="0.25">
      <c r="A38" s="121" t="s">
        <v>145</v>
      </c>
      <c r="B38" s="70">
        <f>SUM(B35:B37)</f>
        <v>3814000</v>
      </c>
      <c r="C38" s="70">
        <f>SUM(C35:C37)</f>
        <v>11183000</v>
      </c>
    </row>
    <row r="39" spans="1:3" s="61" customFormat="1" ht="35.1" customHeight="1" x14ac:dyDescent="0.2">
      <c r="A39" s="86" t="s">
        <v>146</v>
      </c>
      <c r="B39" s="86"/>
      <c r="C39" s="86"/>
    </row>
    <row r="40" spans="1:3" x14ac:dyDescent="0.25">
      <c r="A40" s="110"/>
      <c r="B40" s="111" t="s">
        <v>60</v>
      </c>
      <c r="C40" s="111"/>
    </row>
    <row r="41" spans="1:3" ht="41.1" customHeight="1" x14ac:dyDescent="0.25">
      <c r="A41" s="110"/>
      <c r="B41" s="64" t="str">
        <f>B3</f>
        <v>3 miesiące zakończone 31/03/2022</v>
      </c>
      <c r="C41" s="64" t="str">
        <f>C3</f>
        <v>3 miesiące zakończone 31/03/2021</v>
      </c>
    </row>
    <row r="42" spans="1:3" ht="15" customHeight="1" x14ac:dyDescent="0.25">
      <c r="A42" s="112" t="s">
        <v>147</v>
      </c>
      <c r="B42" s="91"/>
      <c r="C42" s="122"/>
    </row>
    <row r="43" spans="1:3" hidden="1" x14ac:dyDescent="0.25">
      <c r="A43" s="119" t="s">
        <v>148</v>
      </c>
      <c r="B43" s="77">
        <v>0</v>
      </c>
      <c r="C43" s="123">
        <v>0</v>
      </c>
    </row>
    <row r="44" spans="1:3" hidden="1" x14ac:dyDescent="0.25">
      <c r="A44" s="119" t="s">
        <v>149</v>
      </c>
      <c r="B44" s="77">
        <v>0</v>
      </c>
      <c r="C44" s="123">
        <v>0</v>
      </c>
    </row>
    <row r="45" spans="1:3" hidden="1" x14ac:dyDescent="0.25">
      <c r="A45" s="119" t="s">
        <v>150</v>
      </c>
      <c r="B45" s="77">
        <v>0</v>
      </c>
      <c r="C45" s="123">
        <v>0</v>
      </c>
    </row>
    <row r="46" spans="1:3" hidden="1" x14ac:dyDescent="0.25">
      <c r="A46" s="115" t="s">
        <v>151</v>
      </c>
      <c r="B46" s="77"/>
      <c r="C46" s="123"/>
    </row>
    <row r="47" spans="1:3" hidden="1" x14ac:dyDescent="0.25">
      <c r="A47" s="119" t="s">
        <v>152</v>
      </c>
      <c r="B47" s="77"/>
      <c r="C47" s="77"/>
    </row>
    <row r="48" spans="1:3" x14ac:dyDescent="0.25">
      <c r="A48" s="119" t="s">
        <v>153</v>
      </c>
      <c r="B48" s="116">
        <v>-12000</v>
      </c>
      <c r="C48" s="116">
        <v>-17000</v>
      </c>
    </row>
    <row r="49" spans="1:3" hidden="1" x14ac:dyDescent="0.25">
      <c r="A49" s="119" t="s">
        <v>154</v>
      </c>
      <c r="B49" s="116"/>
      <c r="C49" s="116"/>
    </row>
    <row r="50" spans="1:3" x14ac:dyDescent="0.25">
      <c r="A50" s="119" t="s">
        <v>155</v>
      </c>
      <c r="B50" s="116">
        <v>5000</v>
      </c>
      <c r="C50" s="116">
        <v>5000</v>
      </c>
    </row>
    <row r="51" spans="1:3" hidden="1" x14ac:dyDescent="0.25">
      <c r="A51" s="119" t="s">
        <v>156</v>
      </c>
      <c r="B51" s="116"/>
      <c r="C51" s="116"/>
    </row>
    <row r="52" spans="1:3" hidden="1" x14ac:dyDescent="0.25">
      <c r="A52" s="119" t="s">
        <v>157</v>
      </c>
      <c r="B52" s="116"/>
      <c r="C52" s="116"/>
    </row>
    <row r="53" spans="1:3" x14ac:dyDescent="0.25">
      <c r="A53" s="115" t="s">
        <v>158</v>
      </c>
      <c r="B53" s="116">
        <v>-852000</v>
      </c>
      <c r="C53" s="116">
        <v>-290000</v>
      </c>
    </row>
    <row r="54" spans="1:3" x14ac:dyDescent="0.25">
      <c r="A54" s="115" t="s">
        <v>159</v>
      </c>
      <c r="B54" s="116">
        <v>94000</v>
      </c>
      <c r="C54" s="116">
        <v>89000</v>
      </c>
    </row>
    <row r="55" spans="1:3" x14ac:dyDescent="0.25">
      <c r="A55" s="115" t="s">
        <v>160</v>
      </c>
      <c r="B55" s="116">
        <v>-3975000</v>
      </c>
      <c r="C55" s="116">
        <v>0</v>
      </c>
    </row>
    <row r="56" spans="1:3" hidden="1" x14ac:dyDescent="0.25">
      <c r="A56" s="119"/>
      <c r="B56" s="116"/>
      <c r="C56" s="116"/>
    </row>
    <row r="57" spans="1:3" hidden="1" x14ac:dyDescent="0.25">
      <c r="A57" s="119" t="s">
        <v>161</v>
      </c>
      <c r="B57" s="116"/>
      <c r="C57" s="116"/>
    </row>
    <row r="58" spans="1:3" hidden="1" x14ac:dyDescent="0.25">
      <c r="A58" s="119" t="s">
        <v>162</v>
      </c>
      <c r="B58" s="116"/>
      <c r="C58" s="116"/>
    </row>
    <row r="59" spans="1:3" ht="25.35" customHeight="1" x14ac:dyDescent="0.25">
      <c r="A59" s="121" t="s">
        <v>163</v>
      </c>
      <c r="B59" s="124">
        <f>SUM(B43:B58)</f>
        <v>-4740000</v>
      </c>
      <c r="C59" s="124">
        <f>SUM(C43:C58)</f>
        <v>-213000</v>
      </c>
    </row>
    <row r="60" spans="1:3" x14ac:dyDescent="0.25">
      <c r="A60" s="112" t="s">
        <v>164</v>
      </c>
      <c r="B60" s="124"/>
      <c r="C60" s="125"/>
    </row>
    <row r="61" spans="1:3" x14ac:dyDescent="0.25">
      <c r="A61" s="119" t="s">
        <v>165</v>
      </c>
      <c r="B61" s="116">
        <v>-89575000</v>
      </c>
      <c r="C61" s="126">
        <v>0</v>
      </c>
    </row>
    <row r="62" spans="1:3" hidden="1" x14ac:dyDescent="0.25">
      <c r="A62" s="119" t="s">
        <v>156</v>
      </c>
      <c r="B62" s="116"/>
      <c r="C62" s="126"/>
    </row>
    <row r="63" spans="1:3" hidden="1" x14ac:dyDescent="0.25">
      <c r="A63" s="119" t="s">
        <v>166</v>
      </c>
      <c r="B63" s="116"/>
      <c r="C63" s="126"/>
    </row>
    <row r="64" spans="1:3" hidden="1" x14ac:dyDescent="0.25">
      <c r="A64" s="119" t="s">
        <v>167</v>
      </c>
      <c r="B64" s="116"/>
      <c r="C64" s="126"/>
    </row>
    <row r="65" spans="1:5" x14ac:dyDescent="0.25">
      <c r="A65" s="119" t="s">
        <v>168</v>
      </c>
      <c r="B65" s="116">
        <v>-63000</v>
      </c>
      <c r="C65" s="116">
        <v>-5791000</v>
      </c>
    </row>
    <row r="66" spans="1:5" hidden="1" x14ac:dyDescent="0.25">
      <c r="A66" s="119" t="s">
        <v>169</v>
      </c>
      <c r="B66" s="116"/>
      <c r="C66" s="116"/>
    </row>
    <row r="67" spans="1:5" hidden="1" x14ac:dyDescent="0.25">
      <c r="A67" s="119" t="s">
        <v>170</v>
      </c>
      <c r="B67" s="116"/>
      <c r="C67" s="116"/>
    </row>
    <row r="68" spans="1:5" hidden="1" x14ac:dyDescent="0.25">
      <c r="A68" s="119" t="s">
        <v>167</v>
      </c>
      <c r="B68" s="116"/>
      <c r="C68" s="116"/>
    </row>
    <row r="69" spans="1:5" hidden="1" x14ac:dyDescent="0.25">
      <c r="A69" s="119" t="s">
        <v>171</v>
      </c>
      <c r="B69" s="116"/>
      <c r="C69" s="116"/>
    </row>
    <row r="70" spans="1:5" ht="13.5" customHeight="1" x14ac:dyDescent="0.25">
      <c r="A70" s="115" t="s">
        <v>172</v>
      </c>
      <c r="B70" s="116">
        <f>36000+58879000</f>
        <v>58915000</v>
      </c>
      <c r="C70" s="116">
        <v>0</v>
      </c>
    </row>
    <row r="71" spans="1:5" hidden="1" x14ac:dyDescent="0.25">
      <c r="A71" s="119" t="s">
        <v>173</v>
      </c>
      <c r="B71" s="116"/>
      <c r="C71" s="116"/>
    </row>
    <row r="72" spans="1:5" hidden="1" x14ac:dyDescent="0.25">
      <c r="A72" s="119" t="s">
        <v>174</v>
      </c>
      <c r="B72" s="116"/>
      <c r="C72" s="116"/>
    </row>
    <row r="73" spans="1:5" hidden="1" x14ac:dyDescent="0.25">
      <c r="A73" s="119" t="s">
        <v>175</v>
      </c>
      <c r="B73" s="116"/>
      <c r="C73" s="116"/>
    </row>
    <row r="74" spans="1:5" x14ac:dyDescent="0.25">
      <c r="A74" s="119" t="s">
        <v>176</v>
      </c>
      <c r="B74" s="116">
        <v>-1599000</v>
      </c>
      <c r="C74" s="116">
        <v>-670000</v>
      </c>
      <c r="E74" s="34"/>
    </row>
    <row r="75" spans="1:5" ht="20.100000000000001" customHeight="1" x14ac:dyDescent="0.25">
      <c r="A75" s="121" t="s">
        <v>177</v>
      </c>
      <c r="B75" s="124">
        <f>SUM(B61:B74)</f>
        <v>-32322000</v>
      </c>
      <c r="C75" s="124">
        <f>SUM(C61:C74)</f>
        <v>-6461000</v>
      </c>
    </row>
    <row r="76" spans="1:5" x14ac:dyDescent="0.25">
      <c r="A76" s="127" t="s">
        <v>178</v>
      </c>
      <c r="B76" s="116">
        <f>B38+B59+B75</f>
        <v>-33248000</v>
      </c>
      <c r="C76" s="116">
        <f>C38+C59+C75</f>
        <v>4509000</v>
      </c>
    </row>
    <row r="77" spans="1:5" ht="17.45" customHeight="1" x14ac:dyDescent="0.25">
      <c r="A77" s="71" t="s">
        <v>179</v>
      </c>
      <c r="B77" s="116">
        <v>111339000</v>
      </c>
      <c r="C77" s="116">
        <v>23713000</v>
      </c>
    </row>
    <row r="78" spans="1:5" ht="17.45" hidden="1" customHeight="1" x14ac:dyDescent="0.25">
      <c r="A78" s="71" t="s">
        <v>180</v>
      </c>
      <c r="B78" s="116">
        <f>1800000-1800000</f>
        <v>0</v>
      </c>
      <c r="C78" s="77">
        <v>0</v>
      </c>
    </row>
    <row r="79" spans="1:5" hidden="1" x14ac:dyDescent="0.25">
      <c r="A79" s="71" t="s">
        <v>181</v>
      </c>
      <c r="B79" s="77">
        <v>0</v>
      </c>
      <c r="C79" s="77">
        <v>0</v>
      </c>
    </row>
    <row r="80" spans="1:5" hidden="1" x14ac:dyDescent="0.25">
      <c r="A80" s="71" t="s">
        <v>182</v>
      </c>
      <c r="B80" s="77">
        <v>0</v>
      </c>
      <c r="C80" s="77">
        <v>0</v>
      </c>
    </row>
    <row r="81" spans="1:4" ht="27.75" customHeight="1" x14ac:dyDescent="0.25">
      <c r="A81" s="128" t="s">
        <v>183</v>
      </c>
      <c r="B81" s="100">
        <f>B76+B77+B78</f>
        <v>78091000</v>
      </c>
      <c r="C81" s="100">
        <f>C76+C77</f>
        <v>28222000</v>
      </c>
      <c r="D81" s="76"/>
    </row>
    <row r="82" spans="1:4" ht="15" customHeight="1" x14ac:dyDescent="0.25"/>
    <row r="83" spans="1:4" ht="26.25" customHeight="1" x14ac:dyDescent="0.25"/>
    <row r="84" spans="1:4" ht="23.45" customHeight="1" x14ac:dyDescent="0.25"/>
    <row r="85" spans="1:4" ht="27" customHeight="1" x14ac:dyDescent="0.3">
      <c r="A85" s="130"/>
    </row>
    <row r="86" spans="1:4" ht="18" customHeight="1" x14ac:dyDescent="0.25"/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Light,Regular"&amp;8&amp;KE73E2ASkrócone skonsolidowane sprawozdanie finansowe Grupy Ailleron SA za okres od 1 stycznia 2022 r. do 31 marca 2022 r. 
(wszystkie kwoty wyrażone są w tysiącach PLN o ile nie wskazano inaczej)</oddHeader>
    <oddFooter>&amp;C&amp;P</oddFooter>
  </headerFooter>
  <rowBreaks count="1" manualBreakCount="1">
    <brk id="3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035F-2CA4-41A2-8054-AA4D5B2B4D7B}">
  <sheetPr>
    <tabColor rgb="FF92D050"/>
    <pageSetUpPr fitToPage="1"/>
  </sheetPr>
  <dimension ref="A1:I26"/>
  <sheetViews>
    <sheetView showGridLines="0" view="pageBreakPreview" topLeftCell="B19" zoomScale="115" zoomScaleNormal="100" zoomScaleSheetLayoutView="115" workbookViewId="0">
      <selection activeCell="F32" sqref="F32"/>
    </sheetView>
  </sheetViews>
  <sheetFormatPr defaultColWidth="9.140625" defaultRowHeight="18" x14ac:dyDescent="0.35"/>
  <cols>
    <col min="1" max="1" width="48.7109375" style="131" customWidth="1"/>
    <col min="2" max="2" width="9.85546875" style="131" customWidth="1"/>
    <col min="3" max="4" width="9.140625" style="131" customWidth="1"/>
    <col min="5" max="5" width="9.5703125" style="131" customWidth="1"/>
    <col min="6" max="6" width="9.28515625" style="131" customWidth="1"/>
    <col min="7" max="7" width="11.140625" style="131" customWidth="1"/>
    <col min="8" max="8" width="12.42578125" style="131" customWidth="1"/>
    <col min="9" max="9" width="10.85546875" style="131" customWidth="1"/>
    <col min="10" max="16384" width="9.140625" style="131"/>
  </cols>
  <sheetData>
    <row r="1" spans="1:9" ht="62.1" customHeight="1" x14ac:dyDescent="0.35">
      <c r="A1" s="86" t="s">
        <v>184</v>
      </c>
      <c r="B1" s="86"/>
      <c r="C1" s="86"/>
      <c r="D1" s="86"/>
      <c r="E1" s="86"/>
      <c r="F1" s="86"/>
      <c r="G1" s="86"/>
      <c r="H1" s="86"/>
      <c r="I1" s="86"/>
    </row>
    <row r="2" spans="1:9" s="135" customFormat="1" ht="12.75" x14ac:dyDescent="0.25">
      <c r="A2" s="132"/>
      <c r="B2" s="133" t="s">
        <v>60</v>
      </c>
      <c r="C2" s="134"/>
      <c r="D2" s="134"/>
      <c r="E2" s="134"/>
      <c r="F2" s="134"/>
      <c r="G2" s="134"/>
      <c r="H2" s="134"/>
      <c r="I2" s="134"/>
    </row>
    <row r="3" spans="1:9" s="139" customFormat="1" ht="88.5" customHeight="1" x14ac:dyDescent="0.25">
      <c r="A3" s="136"/>
      <c r="B3" s="137" t="s">
        <v>185</v>
      </c>
      <c r="C3" s="137" t="s">
        <v>186</v>
      </c>
      <c r="D3" s="137" t="s">
        <v>31</v>
      </c>
      <c r="E3" s="137" t="s">
        <v>32</v>
      </c>
      <c r="F3" s="137" t="s">
        <v>187</v>
      </c>
      <c r="G3" s="137" t="s">
        <v>188</v>
      </c>
      <c r="H3" s="137" t="s">
        <v>34</v>
      </c>
      <c r="I3" s="138" t="s">
        <v>189</v>
      </c>
    </row>
    <row r="4" spans="1:9" s="135" customFormat="1" ht="15" customHeight="1" x14ac:dyDescent="0.25">
      <c r="A4" s="140" t="s">
        <v>190</v>
      </c>
      <c r="B4" s="141">
        <v>3707</v>
      </c>
      <c r="C4" s="142">
        <v>38412</v>
      </c>
      <c r="D4" s="142">
        <v>0</v>
      </c>
      <c r="E4" s="142">
        <v>52937</v>
      </c>
      <c r="F4" s="143">
        <v>50</v>
      </c>
      <c r="G4" s="141">
        <f>B4+D4+C4+E4+F4</f>
        <v>95106</v>
      </c>
      <c r="H4" s="144">
        <v>0</v>
      </c>
      <c r="I4" s="142">
        <f t="shared" ref="I4:I12" si="0">G4+H4</f>
        <v>95106</v>
      </c>
    </row>
    <row r="5" spans="1:9" s="135" customFormat="1" ht="15" customHeight="1" x14ac:dyDescent="0.25">
      <c r="A5" s="140" t="s">
        <v>191</v>
      </c>
      <c r="B5" s="145">
        <v>0</v>
      </c>
      <c r="C5" s="145">
        <v>0</v>
      </c>
      <c r="D5" s="145">
        <v>0</v>
      </c>
      <c r="E5" s="145">
        <f>RZIS_s!D31/1000</f>
        <v>1780</v>
      </c>
      <c r="F5" s="146">
        <v>0</v>
      </c>
      <c r="G5" s="147">
        <f>B5+D5+C5+E5+F5</f>
        <v>1780</v>
      </c>
      <c r="H5" s="148">
        <v>0</v>
      </c>
      <c r="I5" s="145">
        <f t="shared" si="0"/>
        <v>1780</v>
      </c>
    </row>
    <row r="6" spans="1:9" s="135" customFormat="1" ht="15" customHeight="1" x14ac:dyDescent="0.25">
      <c r="A6" s="149" t="s">
        <v>192</v>
      </c>
      <c r="B6" s="145">
        <v>0</v>
      </c>
      <c r="C6" s="145">
        <v>0</v>
      </c>
      <c r="D6" s="145">
        <v>0</v>
      </c>
      <c r="E6" s="145">
        <v>0</v>
      </c>
      <c r="F6" s="146">
        <v>72</v>
      </c>
      <c r="G6" s="147">
        <f>B6+D6+C6+E6+F6</f>
        <v>72</v>
      </c>
      <c r="H6" s="148">
        <v>0</v>
      </c>
      <c r="I6" s="145">
        <f t="shared" si="0"/>
        <v>72</v>
      </c>
    </row>
    <row r="7" spans="1:9" s="135" customFormat="1" ht="15" customHeight="1" x14ac:dyDescent="0.25">
      <c r="A7" s="149" t="s">
        <v>193</v>
      </c>
      <c r="B7" s="141">
        <f t="shared" ref="B7:H7" si="1">B5+B6</f>
        <v>0</v>
      </c>
      <c r="C7" s="142">
        <f t="shared" si="1"/>
        <v>0</v>
      </c>
      <c r="D7" s="142">
        <f t="shared" si="1"/>
        <v>0</v>
      </c>
      <c r="E7" s="142">
        <f t="shared" si="1"/>
        <v>1780</v>
      </c>
      <c r="F7" s="143">
        <f t="shared" si="1"/>
        <v>72</v>
      </c>
      <c r="G7" s="141">
        <f t="shared" si="1"/>
        <v>1852</v>
      </c>
      <c r="H7" s="144">
        <f t="shared" si="1"/>
        <v>0</v>
      </c>
      <c r="I7" s="142">
        <f t="shared" si="0"/>
        <v>1852</v>
      </c>
    </row>
    <row r="8" spans="1:9" s="135" customFormat="1" ht="15" customHeight="1" x14ac:dyDescent="0.25">
      <c r="A8" s="150" t="s">
        <v>194</v>
      </c>
      <c r="B8" s="151">
        <v>0</v>
      </c>
      <c r="C8" s="152">
        <v>0</v>
      </c>
      <c r="D8" s="152">
        <v>0</v>
      </c>
      <c r="E8" s="152">
        <v>0</v>
      </c>
      <c r="F8" s="153">
        <v>0</v>
      </c>
      <c r="G8" s="151">
        <f>B8+D8+C8+E8+F8</f>
        <v>0</v>
      </c>
      <c r="H8" s="154">
        <v>0</v>
      </c>
      <c r="I8" s="151">
        <f t="shared" si="0"/>
        <v>0</v>
      </c>
    </row>
    <row r="9" spans="1:9" s="135" customFormat="1" ht="15" customHeight="1" x14ac:dyDescent="0.25">
      <c r="A9" s="150" t="s">
        <v>195</v>
      </c>
      <c r="B9" s="147">
        <v>0</v>
      </c>
      <c r="C9" s="145">
        <v>0</v>
      </c>
      <c r="D9" s="145">
        <v>0</v>
      </c>
      <c r="E9" s="145">
        <v>0</v>
      </c>
      <c r="F9" s="146">
        <v>0</v>
      </c>
      <c r="G9" s="147">
        <f>B9+D9+C9+E9+F9</f>
        <v>0</v>
      </c>
      <c r="H9" s="148">
        <v>0</v>
      </c>
      <c r="I9" s="145">
        <f t="shared" si="0"/>
        <v>0</v>
      </c>
    </row>
    <row r="10" spans="1:9" s="135" customFormat="1" ht="15" customHeight="1" x14ac:dyDescent="0.25">
      <c r="A10" s="150" t="s">
        <v>196</v>
      </c>
      <c r="B10" s="147">
        <v>0</v>
      </c>
      <c r="C10" s="145">
        <v>0</v>
      </c>
      <c r="D10" s="145">
        <v>0</v>
      </c>
      <c r="E10" s="145">
        <v>0</v>
      </c>
      <c r="F10" s="155">
        <v>0</v>
      </c>
      <c r="G10" s="147">
        <f>B10+D10+C10+E10+F10</f>
        <v>0</v>
      </c>
      <c r="H10" s="148">
        <v>0</v>
      </c>
      <c r="I10" s="147">
        <f t="shared" si="0"/>
        <v>0</v>
      </c>
    </row>
    <row r="11" spans="1:9" s="135" customFormat="1" ht="15" customHeight="1" x14ac:dyDescent="0.25">
      <c r="A11" s="156" t="s">
        <v>197</v>
      </c>
      <c r="B11" s="147">
        <v>0</v>
      </c>
      <c r="C11" s="157">
        <v>0</v>
      </c>
      <c r="D11" s="157">
        <v>0</v>
      </c>
      <c r="E11" s="145">
        <v>0</v>
      </c>
      <c r="F11" s="158">
        <v>0</v>
      </c>
      <c r="G11" s="159">
        <f>B11+D11+C11+E11+F11</f>
        <v>0</v>
      </c>
      <c r="H11" s="160">
        <v>0</v>
      </c>
      <c r="I11" s="147">
        <f t="shared" si="0"/>
        <v>0</v>
      </c>
    </row>
    <row r="12" spans="1:9" s="135" customFormat="1" ht="15" customHeight="1" x14ac:dyDescent="0.25">
      <c r="A12" s="161" t="s">
        <v>198</v>
      </c>
      <c r="B12" s="141">
        <f>B7+B8</f>
        <v>0</v>
      </c>
      <c r="C12" s="157">
        <f>C7+C8</f>
        <v>0</v>
      </c>
      <c r="D12" s="157">
        <f>D7+D8+D10</f>
        <v>0</v>
      </c>
      <c r="E12" s="142">
        <f>E7+E8+E11</f>
        <v>1780</v>
      </c>
      <c r="F12" s="160">
        <f>F7+F8</f>
        <v>72</v>
      </c>
      <c r="G12" s="159">
        <f>G7+G8+G10+G11</f>
        <v>1852</v>
      </c>
      <c r="H12" s="160">
        <f>H7+H8+H9</f>
        <v>0</v>
      </c>
      <c r="I12" s="141">
        <f t="shared" si="0"/>
        <v>1852</v>
      </c>
    </row>
    <row r="13" spans="1:9" s="135" customFormat="1" ht="15" customHeight="1" x14ac:dyDescent="0.25">
      <c r="A13" s="162" t="s">
        <v>199</v>
      </c>
      <c r="B13" s="145">
        <f t="shared" ref="B13:I13" si="2">B4+B12</f>
        <v>3707</v>
      </c>
      <c r="C13" s="145">
        <f t="shared" si="2"/>
        <v>38412</v>
      </c>
      <c r="D13" s="145">
        <f t="shared" si="2"/>
        <v>0</v>
      </c>
      <c r="E13" s="145">
        <f t="shared" si="2"/>
        <v>54717</v>
      </c>
      <c r="F13" s="145">
        <f t="shared" si="2"/>
        <v>122</v>
      </c>
      <c r="G13" s="159">
        <f t="shared" si="2"/>
        <v>96958</v>
      </c>
      <c r="H13" s="160">
        <f t="shared" si="2"/>
        <v>0</v>
      </c>
      <c r="I13" s="145">
        <f t="shared" si="2"/>
        <v>96958</v>
      </c>
    </row>
    <row r="14" spans="1:9" s="135" customFormat="1" ht="28.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4"/>
    </row>
    <row r="15" spans="1:9" s="135" customFormat="1" ht="15" customHeight="1" x14ac:dyDescent="0.25">
      <c r="A15" s="165" t="s">
        <v>200</v>
      </c>
      <c r="B15" s="141">
        <v>3707</v>
      </c>
      <c r="C15" s="142">
        <v>38412</v>
      </c>
      <c r="D15" s="142">
        <v>257</v>
      </c>
      <c r="E15" s="142">
        <v>90691</v>
      </c>
      <c r="F15" s="142">
        <v>-67</v>
      </c>
      <c r="G15" s="141">
        <f>B15+D15+C15+E15+F15</f>
        <v>133000</v>
      </c>
      <c r="H15" s="144">
        <v>82456</v>
      </c>
      <c r="I15" s="142">
        <f t="shared" ref="I15:I22" si="3">G15+H15</f>
        <v>215456</v>
      </c>
    </row>
    <row r="16" spans="1:9" s="135" customFormat="1" ht="15" customHeight="1" x14ac:dyDescent="0.25">
      <c r="A16" s="165" t="s">
        <v>191</v>
      </c>
      <c r="B16" s="147">
        <v>0</v>
      </c>
      <c r="C16" s="145">
        <v>0</v>
      </c>
      <c r="D16" s="145">
        <v>0</v>
      </c>
      <c r="E16" s="145">
        <f>RZIS_s!C37/1000</f>
        <v>-666</v>
      </c>
      <c r="F16" s="145">
        <v>1518</v>
      </c>
      <c r="G16" s="151">
        <f>B16+D16+C16+E16+F16</f>
        <v>852</v>
      </c>
      <c r="H16" s="145">
        <f>RZIS_s!C38/1000</f>
        <v>4635</v>
      </c>
      <c r="I16" s="151">
        <f t="shared" si="3"/>
        <v>5487</v>
      </c>
    </row>
    <row r="17" spans="1:9" s="135" customFormat="1" ht="15" customHeight="1" x14ac:dyDescent="0.25">
      <c r="A17" s="150" t="s">
        <v>192</v>
      </c>
      <c r="B17" s="147">
        <v>0</v>
      </c>
      <c r="C17" s="145">
        <v>0</v>
      </c>
      <c r="D17" s="145">
        <v>0</v>
      </c>
      <c r="E17" s="145">
        <v>0</v>
      </c>
      <c r="F17" s="145">
        <v>0</v>
      </c>
      <c r="G17" s="147">
        <f>B17+D17+C17+E17+F17</f>
        <v>0</v>
      </c>
      <c r="H17" s="145">
        <v>0</v>
      </c>
      <c r="I17" s="147">
        <f t="shared" si="3"/>
        <v>0</v>
      </c>
    </row>
    <row r="18" spans="1:9" s="135" customFormat="1" ht="15" customHeight="1" x14ac:dyDescent="0.25">
      <c r="A18" s="166" t="s">
        <v>193</v>
      </c>
      <c r="B18" s="141">
        <f t="shared" ref="B18:H18" si="4">B16+B17</f>
        <v>0</v>
      </c>
      <c r="C18" s="142">
        <f t="shared" si="4"/>
        <v>0</v>
      </c>
      <c r="D18" s="142">
        <f t="shared" si="4"/>
        <v>0</v>
      </c>
      <c r="E18" s="142">
        <f t="shared" si="4"/>
        <v>-666</v>
      </c>
      <c r="F18" s="142">
        <f t="shared" si="4"/>
        <v>1518</v>
      </c>
      <c r="G18" s="141">
        <f t="shared" si="4"/>
        <v>852</v>
      </c>
      <c r="H18" s="142">
        <f t="shared" si="4"/>
        <v>4635</v>
      </c>
      <c r="I18" s="141">
        <f t="shared" si="3"/>
        <v>5487</v>
      </c>
    </row>
    <row r="19" spans="1:9" s="135" customFormat="1" ht="15" customHeight="1" x14ac:dyDescent="0.25">
      <c r="A19" s="150" t="s">
        <v>194</v>
      </c>
      <c r="B19" s="147">
        <v>0</v>
      </c>
      <c r="C19" s="145">
        <v>0</v>
      </c>
      <c r="D19" s="145">
        <v>0</v>
      </c>
      <c r="E19" s="145">
        <v>0</v>
      </c>
      <c r="F19" s="145">
        <v>0</v>
      </c>
      <c r="G19" s="147">
        <f>B19+D19+C19+E19+F19</f>
        <v>0</v>
      </c>
      <c r="H19" s="145">
        <v>783</v>
      </c>
      <c r="I19" s="147">
        <f t="shared" si="3"/>
        <v>783</v>
      </c>
    </row>
    <row r="20" spans="1:9" s="135" customFormat="1" ht="15" customHeight="1" x14ac:dyDescent="0.25">
      <c r="A20" s="150" t="s">
        <v>195</v>
      </c>
      <c r="B20" s="147">
        <v>0</v>
      </c>
      <c r="C20" s="145">
        <v>0</v>
      </c>
      <c r="D20" s="145">
        <v>0</v>
      </c>
      <c r="E20" s="145">
        <v>0</v>
      </c>
      <c r="F20" s="145">
        <v>0</v>
      </c>
      <c r="G20" s="147">
        <f>B20+D20+C20+E20+F20</f>
        <v>0</v>
      </c>
      <c r="H20" s="145">
        <v>2227</v>
      </c>
      <c r="I20" s="147">
        <f t="shared" si="3"/>
        <v>2227</v>
      </c>
    </row>
    <row r="21" spans="1:9" s="135" customFormat="1" ht="15" customHeight="1" x14ac:dyDescent="0.25">
      <c r="A21" s="150" t="s">
        <v>196</v>
      </c>
      <c r="B21" s="147">
        <v>0</v>
      </c>
      <c r="C21" s="145">
        <v>0</v>
      </c>
      <c r="D21" s="145">
        <v>0</v>
      </c>
      <c r="E21" s="145">
        <v>0</v>
      </c>
      <c r="F21" s="145">
        <v>0</v>
      </c>
      <c r="G21" s="147">
        <f>B21+D21+C21+E21+F21</f>
        <v>0</v>
      </c>
      <c r="H21" s="145">
        <v>0</v>
      </c>
      <c r="I21" s="147">
        <f t="shared" si="3"/>
        <v>0</v>
      </c>
    </row>
    <row r="22" spans="1:9" s="135" customFormat="1" ht="15" customHeight="1" x14ac:dyDescent="0.25">
      <c r="A22" s="156" t="s">
        <v>197</v>
      </c>
      <c r="B22" s="147">
        <v>0</v>
      </c>
      <c r="C22" s="145">
        <v>0</v>
      </c>
      <c r="D22" s="145">
        <v>0</v>
      </c>
      <c r="E22" s="145">
        <v>0</v>
      </c>
      <c r="F22" s="145">
        <v>0</v>
      </c>
      <c r="G22" s="147">
        <f>B22+D22+C22+E22+F22</f>
        <v>0</v>
      </c>
      <c r="H22" s="145">
        <v>0</v>
      </c>
      <c r="I22" s="147">
        <f t="shared" si="3"/>
        <v>0</v>
      </c>
    </row>
    <row r="23" spans="1:9" s="135" customFormat="1" ht="15" customHeight="1" x14ac:dyDescent="0.25">
      <c r="A23" s="150" t="s">
        <v>198</v>
      </c>
      <c r="B23" s="141">
        <f t="shared" ref="B23:I23" si="5">B18+B19+B20+B21+B22</f>
        <v>0</v>
      </c>
      <c r="C23" s="142">
        <f t="shared" si="5"/>
        <v>0</v>
      </c>
      <c r="D23" s="142">
        <f t="shared" si="5"/>
        <v>0</v>
      </c>
      <c r="E23" s="142">
        <f t="shared" si="5"/>
        <v>-666</v>
      </c>
      <c r="F23" s="142">
        <f t="shared" si="5"/>
        <v>1518</v>
      </c>
      <c r="G23" s="141">
        <f t="shared" si="5"/>
        <v>852</v>
      </c>
      <c r="H23" s="144">
        <f t="shared" si="5"/>
        <v>7645</v>
      </c>
      <c r="I23" s="142">
        <f t="shared" si="5"/>
        <v>8497</v>
      </c>
    </row>
    <row r="24" spans="1:9" s="135" customFormat="1" ht="15" customHeight="1" x14ac:dyDescent="0.25">
      <c r="A24" s="167" t="s">
        <v>201</v>
      </c>
      <c r="B24" s="168">
        <f t="shared" ref="B24:I24" si="6">B15+B23</f>
        <v>3707</v>
      </c>
      <c r="C24" s="143">
        <f t="shared" si="6"/>
        <v>38412</v>
      </c>
      <c r="D24" s="143">
        <f t="shared" si="6"/>
        <v>257</v>
      </c>
      <c r="E24" s="143">
        <f t="shared" si="6"/>
        <v>90025</v>
      </c>
      <c r="F24" s="143">
        <f t="shared" si="6"/>
        <v>1451</v>
      </c>
      <c r="G24" s="141">
        <f t="shared" si="6"/>
        <v>133852</v>
      </c>
      <c r="H24" s="144">
        <f t="shared" si="6"/>
        <v>90101</v>
      </c>
      <c r="I24" s="142">
        <f t="shared" si="6"/>
        <v>223953</v>
      </c>
    </row>
    <row r="25" spans="1:9" ht="17.25" customHeight="1" x14ac:dyDescent="0.35"/>
    <row r="26" spans="1:9" ht="30" customHeight="1" x14ac:dyDescent="0.35"/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7" fitToHeight="0" orientation="portrait" r:id="rId1"/>
  <headerFooter>
    <oddHeader>&amp;L&amp;"Lato Light,Regular"&amp;8&amp;KE73E2ASkrócone skonsolidowane sprawozdanie finansowe Grupy Ailleron SA za okres od 1 stycznia 2022 r. do 31 marca 2022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4E0D-4829-4AEB-B488-964CBAB40375}">
  <sheetPr>
    <tabColor rgb="FF92D050"/>
    <pageSetUpPr fitToPage="1"/>
  </sheetPr>
  <dimension ref="A1:H67"/>
  <sheetViews>
    <sheetView showGridLines="0" view="pageBreakPreview" zoomScale="115" zoomScaleNormal="100" zoomScaleSheetLayoutView="115" workbookViewId="0">
      <selection activeCell="F32" sqref="F32"/>
    </sheetView>
  </sheetViews>
  <sheetFormatPr defaultColWidth="9.140625" defaultRowHeight="15" x14ac:dyDescent="0.25"/>
  <cols>
    <col min="1" max="1" width="50.140625" style="9" customWidth="1"/>
    <col min="2" max="2" width="7.85546875" style="59" customWidth="1"/>
    <col min="3" max="3" width="15.5703125" style="9" customWidth="1"/>
    <col min="4" max="4" width="14.42578125" style="9" customWidth="1"/>
    <col min="5" max="5" width="21.85546875" style="9" bestFit="1" customWidth="1"/>
    <col min="6" max="16384" width="9.140625" style="9"/>
  </cols>
  <sheetData>
    <row r="1" spans="1:7" s="3" customFormat="1" ht="37.5" customHeight="1" x14ac:dyDescent="0.25">
      <c r="A1" s="1" t="s">
        <v>202</v>
      </c>
      <c r="B1" s="1"/>
      <c r="C1" s="1"/>
      <c r="D1" s="1"/>
      <c r="E1" s="2"/>
    </row>
    <row r="2" spans="1:7" s="6" customFormat="1" ht="25.35" customHeight="1" x14ac:dyDescent="0.35">
      <c r="A2" s="169" t="s">
        <v>203</v>
      </c>
      <c r="B2" s="169"/>
      <c r="C2" s="169"/>
      <c r="D2" s="169"/>
      <c r="E2" s="170"/>
    </row>
    <row r="3" spans="1:7" s="6" customFormat="1" ht="25.35" customHeight="1" x14ac:dyDescent="0.35">
      <c r="A3" s="171" t="s">
        <v>204</v>
      </c>
      <c r="B3" s="171"/>
      <c r="C3" s="171"/>
      <c r="D3" s="171"/>
      <c r="E3" s="172"/>
    </row>
    <row r="4" spans="1:7" ht="36" customHeight="1" x14ac:dyDescent="0.25">
      <c r="A4" s="99" t="s">
        <v>205</v>
      </c>
      <c r="B4" s="99"/>
      <c r="C4" s="99"/>
      <c r="D4" s="99"/>
    </row>
    <row r="5" spans="1:7" ht="16.5" x14ac:dyDescent="0.25">
      <c r="A5" s="10" t="s">
        <v>3</v>
      </c>
      <c r="B5" s="11" t="s">
        <v>4</v>
      </c>
      <c r="C5" s="12" t="s">
        <v>5</v>
      </c>
      <c r="D5" s="12"/>
    </row>
    <row r="6" spans="1:7" ht="33" x14ac:dyDescent="0.25">
      <c r="A6" s="13"/>
      <c r="B6" s="14"/>
      <c r="C6" s="15" t="s">
        <v>6</v>
      </c>
      <c r="D6" s="15" t="s">
        <v>7</v>
      </c>
    </row>
    <row r="7" spans="1:7" ht="18" x14ac:dyDescent="0.25">
      <c r="A7" s="16"/>
      <c r="B7" s="17"/>
      <c r="C7" s="18"/>
      <c r="D7" s="18"/>
    </row>
    <row r="8" spans="1:7" s="175" customFormat="1" ht="15" customHeight="1" x14ac:dyDescent="0.25">
      <c r="A8" s="19" t="s">
        <v>8</v>
      </c>
      <c r="B8" s="20"/>
      <c r="C8" s="173">
        <f>SUM(C9:C14)</f>
        <v>72843</v>
      </c>
      <c r="D8" s="173">
        <f>SUM(D9:D14)</f>
        <v>65559</v>
      </c>
      <c r="E8" s="174"/>
    </row>
    <row r="9" spans="1:7" s="175" customFormat="1" ht="15" customHeight="1" x14ac:dyDescent="0.25">
      <c r="A9" s="22" t="s">
        <v>9</v>
      </c>
      <c r="B9" s="25"/>
      <c r="C9" s="176">
        <v>17379</v>
      </c>
      <c r="D9" s="176">
        <v>13232</v>
      </c>
      <c r="E9" s="174"/>
      <c r="F9" s="177"/>
      <c r="G9" s="178"/>
    </row>
    <row r="10" spans="1:7" s="175" customFormat="1" ht="15" customHeight="1" x14ac:dyDescent="0.25">
      <c r="A10" s="22" t="s">
        <v>11</v>
      </c>
      <c r="B10" s="25"/>
      <c r="C10" s="176">
        <v>17435</v>
      </c>
      <c r="D10" s="176">
        <v>13851</v>
      </c>
      <c r="E10" s="174"/>
      <c r="F10" s="177"/>
    </row>
    <row r="11" spans="1:7" s="175" customFormat="1" ht="15" customHeight="1" x14ac:dyDescent="0.25">
      <c r="A11" s="22" t="s">
        <v>12</v>
      </c>
      <c r="B11" s="25"/>
      <c r="C11" s="176">
        <v>31205</v>
      </c>
      <c r="D11" s="176">
        <v>31205</v>
      </c>
      <c r="E11" s="174"/>
      <c r="F11" s="177"/>
    </row>
    <row r="12" spans="1:7" s="175" customFormat="1" ht="15" hidden="1" customHeight="1" x14ac:dyDescent="0.25">
      <c r="A12" s="22" t="s">
        <v>13</v>
      </c>
      <c r="B12" s="25"/>
      <c r="C12" s="176">
        <v>0</v>
      </c>
      <c r="D12" s="176">
        <v>0</v>
      </c>
      <c r="E12" s="174"/>
      <c r="F12" s="177"/>
    </row>
    <row r="13" spans="1:7" s="175" customFormat="1" ht="15" customHeight="1" x14ac:dyDescent="0.25">
      <c r="A13" s="22" t="s">
        <v>206</v>
      </c>
      <c r="B13" s="25"/>
      <c r="C13" s="176">
        <v>6601</v>
      </c>
      <c r="D13" s="179">
        <v>7001</v>
      </c>
      <c r="E13" s="174"/>
      <c r="F13" s="177"/>
    </row>
    <row r="14" spans="1:7" s="175" customFormat="1" ht="15" customHeight="1" x14ac:dyDescent="0.25">
      <c r="A14" s="22" t="s">
        <v>15</v>
      </c>
      <c r="B14" s="27"/>
      <c r="C14" s="176">
        <v>223</v>
      </c>
      <c r="D14" s="176">
        <v>270</v>
      </c>
      <c r="E14" s="174"/>
      <c r="F14" s="177"/>
    </row>
    <row r="15" spans="1:7" s="175" customFormat="1" ht="15" customHeight="1" x14ac:dyDescent="0.25">
      <c r="A15" s="19" t="s">
        <v>16</v>
      </c>
      <c r="B15" s="20"/>
      <c r="C15" s="173">
        <f>SUM(C16:C24)</f>
        <v>49763</v>
      </c>
      <c r="D15" s="173">
        <f>SUM(D16:D24)</f>
        <v>58124</v>
      </c>
      <c r="E15" s="174"/>
      <c r="F15" s="177"/>
    </row>
    <row r="16" spans="1:7" s="175" customFormat="1" ht="15" customHeight="1" x14ac:dyDescent="0.25">
      <c r="A16" s="22" t="s">
        <v>17</v>
      </c>
      <c r="B16" s="27"/>
      <c r="C16" s="176">
        <v>187</v>
      </c>
      <c r="D16" s="176">
        <v>229</v>
      </c>
      <c r="E16" s="174"/>
      <c r="F16" s="177"/>
    </row>
    <row r="17" spans="1:8" s="175" customFormat="1" ht="15" customHeight="1" x14ac:dyDescent="0.25">
      <c r="A17" s="22" t="s">
        <v>207</v>
      </c>
      <c r="B17" s="25"/>
      <c r="C17" s="176">
        <v>12723</v>
      </c>
      <c r="D17" s="176">
        <v>13936</v>
      </c>
      <c r="E17" s="180"/>
      <c r="F17" s="180"/>
      <c r="G17" s="180"/>
      <c r="H17" s="180"/>
    </row>
    <row r="18" spans="1:8" s="175" customFormat="1" ht="15" customHeight="1" x14ac:dyDescent="0.25">
      <c r="A18" s="22" t="s">
        <v>19</v>
      </c>
      <c r="B18" s="25"/>
      <c r="C18" s="176">
        <v>1217</v>
      </c>
      <c r="D18" s="179">
        <v>887</v>
      </c>
      <c r="E18" s="180"/>
      <c r="F18" s="180"/>
      <c r="G18" s="180"/>
      <c r="H18" s="180"/>
    </row>
    <row r="19" spans="1:8" s="175" customFormat="1" ht="15" customHeight="1" x14ac:dyDescent="0.25">
      <c r="A19" s="22" t="s">
        <v>206</v>
      </c>
      <c r="B19" s="25"/>
      <c r="C19" s="176">
        <v>1901</v>
      </c>
      <c r="D19" s="179">
        <v>1865</v>
      </c>
      <c r="E19" s="180"/>
      <c r="F19" s="180"/>
      <c r="G19" s="180"/>
      <c r="H19" s="180"/>
    </row>
    <row r="20" spans="1:8" s="175" customFormat="1" ht="15" customHeight="1" x14ac:dyDescent="0.25">
      <c r="A20" s="22" t="s">
        <v>20</v>
      </c>
      <c r="B20" s="25"/>
      <c r="C20" s="176">
        <v>4670</v>
      </c>
      <c r="D20" s="176">
        <v>3822</v>
      </c>
      <c r="E20" s="174"/>
      <c r="F20" s="177"/>
    </row>
    <row r="21" spans="1:8" s="175" customFormat="1" ht="15" customHeight="1" x14ac:dyDescent="0.25">
      <c r="A21" s="22" t="s">
        <v>14</v>
      </c>
      <c r="B21" s="27"/>
      <c r="C21" s="176">
        <v>1334</v>
      </c>
      <c r="D21" s="176">
        <v>1396</v>
      </c>
      <c r="E21" s="174"/>
      <c r="F21" s="177"/>
      <c r="H21" s="177"/>
    </row>
    <row r="22" spans="1:8" s="175" customFormat="1" ht="15" customHeight="1" x14ac:dyDescent="0.25">
      <c r="A22" s="22" t="s">
        <v>208</v>
      </c>
      <c r="B22" s="27"/>
      <c r="C22" s="176">
        <v>731</v>
      </c>
      <c r="D22" s="179">
        <v>731</v>
      </c>
      <c r="E22" s="174"/>
      <c r="F22" s="177"/>
      <c r="H22" s="177"/>
    </row>
    <row r="23" spans="1:8" s="175" customFormat="1" ht="15" customHeight="1" x14ac:dyDescent="0.25">
      <c r="A23" s="22" t="s">
        <v>22</v>
      </c>
      <c r="B23" s="27"/>
      <c r="C23" s="176">
        <v>759</v>
      </c>
      <c r="D23" s="181">
        <v>703</v>
      </c>
      <c r="E23" s="174"/>
      <c r="F23" s="182"/>
    </row>
    <row r="24" spans="1:8" s="175" customFormat="1" ht="15" customHeight="1" x14ac:dyDescent="0.25">
      <c r="A24" s="22" t="s">
        <v>23</v>
      </c>
      <c r="B24" s="27"/>
      <c r="C24" s="183">
        <v>26241</v>
      </c>
      <c r="D24" s="184">
        <v>34555</v>
      </c>
      <c r="E24" s="174"/>
      <c r="F24" s="177"/>
    </row>
    <row r="25" spans="1:8" s="175" customFormat="1" ht="15" hidden="1" customHeight="1" x14ac:dyDescent="0.25">
      <c r="A25" s="185" t="s">
        <v>209</v>
      </c>
      <c r="B25" s="186">
        <v>12</v>
      </c>
      <c r="C25" s="187">
        <v>0</v>
      </c>
      <c r="D25" s="184"/>
      <c r="E25" s="174"/>
      <c r="F25" s="177"/>
    </row>
    <row r="26" spans="1:8" s="175" customFormat="1" ht="15" customHeight="1" x14ac:dyDescent="0.25">
      <c r="A26" s="31" t="s">
        <v>24</v>
      </c>
      <c r="B26" s="32"/>
      <c r="C26" s="188">
        <f>C8+C15</f>
        <v>122606</v>
      </c>
      <c r="D26" s="188">
        <f>D8+D15+D25</f>
        <v>123683</v>
      </c>
      <c r="E26" s="174"/>
      <c r="F26" s="177"/>
    </row>
    <row r="27" spans="1:8" ht="15" customHeight="1" x14ac:dyDescent="0.25">
      <c r="A27" s="189"/>
      <c r="B27" s="190"/>
      <c r="C27" s="191"/>
      <c r="D27" s="191"/>
      <c r="E27" s="192"/>
      <c r="F27" s="76"/>
    </row>
    <row r="28" spans="1:8" x14ac:dyDescent="0.25">
      <c r="A28" s="189"/>
      <c r="B28" s="190"/>
      <c r="C28" s="191"/>
      <c r="D28" s="191"/>
      <c r="E28" s="76"/>
      <c r="F28" s="76"/>
    </row>
    <row r="29" spans="1:8" ht="16.5" x14ac:dyDescent="0.25">
      <c r="A29" s="193" t="s">
        <v>205</v>
      </c>
      <c r="B29" s="190"/>
      <c r="C29" s="194"/>
      <c r="D29" s="194"/>
      <c r="E29" s="76"/>
      <c r="F29" s="76"/>
    </row>
    <row r="30" spans="1:8" ht="16.5" x14ac:dyDescent="0.25">
      <c r="A30" s="193"/>
      <c r="B30" s="190"/>
      <c r="C30" s="194"/>
      <c r="D30" s="194"/>
      <c r="E30" s="76"/>
      <c r="F30" s="76"/>
    </row>
    <row r="31" spans="1:8" ht="16.5" x14ac:dyDescent="0.25">
      <c r="A31" s="10" t="s">
        <v>26</v>
      </c>
      <c r="B31" s="11" t="s">
        <v>4</v>
      </c>
      <c r="C31" s="12" t="s">
        <v>5</v>
      </c>
      <c r="D31" s="12"/>
      <c r="E31" s="76"/>
      <c r="F31" s="76"/>
    </row>
    <row r="32" spans="1:8" ht="33" x14ac:dyDescent="0.25">
      <c r="A32" s="13"/>
      <c r="B32" s="14"/>
      <c r="C32" s="15" t="str">
        <f>C6</f>
        <v>Stan na 31/03/2022</v>
      </c>
      <c r="D32" s="15" t="str">
        <f>D6</f>
        <v>Stan na 31/12/2021</v>
      </c>
      <c r="E32" s="76"/>
      <c r="F32" s="76"/>
    </row>
    <row r="33" spans="1:8" s="175" customFormat="1" x14ac:dyDescent="0.25">
      <c r="A33" s="48" t="s">
        <v>27</v>
      </c>
      <c r="B33" s="49"/>
      <c r="C33" s="173">
        <f>SUM(C34:C37)</f>
        <v>81261</v>
      </c>
      <c r="D33" s="173">
        <f>SUM(D34:D37)</f>
        <v>85558</v>
      </c>
      <c r="E33" s="177"/>
      <c r="F33" s="177"/>
      <c r="H33" s="195"/>
    </row>
    <row r="34" spans="1:8" s="175" customFormat="1" x14ac:dyDescent="0.25">
      <c r="A34" s="53" t="s">
        <v>29</v>
      </c>
      <c r="B34" s="55"/>
      <c r="C34" s="196">
        <v>3707</v>
      </c>
      <c r="D34" s="176">
        <v>3707</v>
      </c>
      <c r="E34" s="177"/>
      <c r="F34" s="177"/>
    </row>
    <row r="35" spans="1:8" s="175" customFormat="1" x14ac:dyDescent="0.25">
      <c r="A35" s="53" t="s">
        <v>31</v>
      </c>
      <c r="B35" s="55"/>
      <c r="C35" s="196">
        <v>257</v>
      </c>
      <c r="D35" s="179">
        <v>257</v>
      </c>
      <c r="E35" s="177"/>
      <c r="F35" s="177"/>
    </row>
    <row r="36" spans="1:8" s="175" customFormat="1" x14ac:dyDescent="0.25">
      <c r="A36" s="53" t="s">
        <v>30</v>
      </c>
      <c r="B36" s="55"/>
      <c r="C36" s="196">
        <v>38412</v>
      </c>
      <c r="D36" s="179">
        <v>38412</v>
      </c>
      <c r="E36" s="177"/>
      <c r="F36" s="177"/>
    </row>
    <row r="37" spans="1:8" s="175" customFormat="1" x14ac:dyDescent="0.25">
      <c r="A37" s="53" t="s">
        <v>32</v>
      </c>
      <c r="B37" s="55"/>
      <c r="C37" s="196">
        <v>38885</v>
      </c>
      <c r="D37" s="179">
        <v>43182</v>
      </c>
      <c r="E37" s="177"/>
      <c r="F37" s="177"/>
    </row>
    <row r="38" spans="1:8" s="175" customFormat="1" x14ac:dyDescent="0.25">
      <c r="A38" s="48" t="s">
        <v>35</v>
      </c>
      <c r="B38" s="49"/>
      <c r="C38" s="173">
        <f>C39+C44</f>
        <v>41345</v>
      </c>
      <c r="D38" s="197">
        <f>D39+D44+D53</f>
        <v>38125</v>
      </c>
      <c r="E38" s="177"/>
      <c r="F38" s="177"/>
    </row>
    <row r="39" spans="1:8" s="175" customFormat="1" x14ac:dyDescent="0.25">
      <c r="A39" s="50" t="s">
        <v>36</v>
      </c>
      <c r="B39" s="51"/>
      <c r="C39" s="198">
        <f>SUM(C40:C43)</f>
        <v>21765</v>
      </c>
      <c r="D39" s="198">
        <f>SUM(D40:D43)</f>
        <v>18155</v>
      </c>
      <c r="E39" s="177"/>
      <c r="F39" s="177"/>
    </row>
    <row r="40" spans="1:8" s="175" customFormat="1" x14ac:dyDescent="0.25">
      <c r="A40" s="53" t="s">
        <v>37</v>
      </c>
      <c r="B40" s="54"/>
      <c r="C40" s="176">
        <v>20224</v>
      </c>
      <c r="D40" s="176">
        <v>16973</v>
      </c>
      <c r="E40" s="177"/>
      <c r="F40" s="177"/>
    </row>
    <row r="41" spans="1:8" s="175" customFormat="1" x14ac:dyDescent="0.25">
      <c r="A41" s="53" t="s">
        <v>40</v>
      </c>
      <c r="B41" s="55"/>
      <c r="C41" s="176">
        <v>90</v>
      </c>
      <c r="D41" s="176">
        <v>90</v>
      </c>
      <c r="E41" s="199"/>
      <c r="F41" s="177"/>
      <c r="H41" s="178"/>
    </row>
    <row r="42" spans="1:8" s="175" customFormat="1" x14ac:dyDescent="0.25">
      <c r="A42" s="53" t="s">
        <v>41</v>
      </c>
      <c r="B42" s="55"/>
      <c r="C42" s="200">
        <v>21</v>
      </c>
      <c r="D42" s="200">
        <v>21</v>
      </c>
      <c r="E42" s="174"/>
      <c r="F42" s="177"/>
    </row>
    <row r="43" spans="1:8" s="175" customFormat="1" x14ac:dyDescent="0.25">
      <c r="A43" s="53" t="s">
        <v>42</v>
      </c>
      <c r="B43" s="55"/>
      <c r="C43" s="176">
        <v>1430</v>
      </c>
      <c r="D43" s="176">
        <v>1071</v>
      </c>
      <c r="E43" s="177"/>
      <c r="F43" s="177"/>
    </row>
    <row r="44" spans="1:8" s="175" customFormat="1" x14ac:dyDescent="0.25">
      <c r="A44" s="56" t="s">
        <v>43</v>
      </c>
      <c r="B44" s="57"/>
      <c r="C44" s="197">
        <f>SUM(C45:C52)</f>
        <v>19580</v>
      </c>
      <c r="D44" s="197">
        <f>SUM(D45:D52)</f>
        <v>19970</v>
      </c>
      <c r="E44" s="177"/>
      <c r="F44" s="177"/>
    </row>
    <row r="45" spans="1:8" s="175" customFormat="1" ht="17.45" customHeight="1" x14ac:dyDescent="0.25">
      <c r="A45" s="53" t="s">
        <v>44</v>
      </c>
      <c r="B45" s="55"/>
      <c r="C45" s="176">
        <v>8104</v>
      </c>
      <c r="D45" s="176">
        <v>8381</v>
      </c>
      <c r="E45" s="174"/>
      <c r="F45" s="177"/>
    </row>
    <row r="46" spans="1:8" s="175" customFormat="1" x14ac:dyDescent="0.25">
      <c r="A46" s="53" t="s">
        <v>46</v>
      </c>
      <c r="B46" s="55"/>
      <c r="C46" s="179">
        <v>0</v>
      </c>
      <c r="D46" s="176">
        <v>56</v>
      </c>
      <c r="E46" s="174"/>
      <c r="F46" s="177"/>
    </row>
    <row r="47" spans="1:8" s="175" customFormat="1" x14ac:dyDescent="0.25">
      <c r="A47" s="53" t="s">
        <v>48</v>
      </c>
      <c r="B47" s="55"/>
      <c r="C47" s="176">
        <v>5534</v>
      </c>
      <c r="D47" s="176">
        <v>4485</v>
      </c>
      <c r="E47" s="174"/>
      <c r="F47" s="177"/>
    </row>
    <row r="48" spans="1:8" s="175" customFormat="1" hidden="1" x14ac:dyDescent="0.25">
      <c r="A48" s="53" t="s">
        <v>50</v>
      </c>
      <c r="B48" s="55"/>
      <c r="C48" s="179">
        <v>0</v>
      </c>
      <c r="D48" s="179">
        <v>0</v>
      </c>
      <c r="E48" s="174"/>
      <c r="F48" s="177"/>
      <c r="H48" s="178"/>
    </row>
    <row r="49" spans="1:6" s="175" customFormat="1" x14ac:dyDescent="0.25">
      <c r="A49" s="53" t="s">
        <v>51</v>
      </c>
      <c r="B49" s="55"/>
      <c r="C49" s="176">
        <v>960</v>
      </c>
      <c r="D49" s="176">
        <v>2057</v>
      </c>
      <c r="E49" s="174"/>
      <c r="F49" s="177"/>
    </row>
    <row r="50" spans="1:6" s="175" customFormat="1" ht="16.5" customHeight="1" x14ac:dyDescent="0.25">
      <c r="A50" s="53" t="s">
        <v>53</v>
      </c>
      <c r="B50" s="55"/>
      <c r="C50" s="179">
        <v>1231</v>
      </c>
      <c r="D50" s="179">
        <v>1231</v>
      </c>
      <c r="E50" s="174"/>
      <c r="F50" s="177"/>
    </row>
    <row r="51" spans="1:6" s="175" customFormat="1" ht="16.5" customHeight="1" x14ac:dyDescent="0.25">
      <c r="A51" s="53" t="s">
        <v>55</v>
      </c>
      <c r="B51" s="55"/>
      <c r="C51" s="176">
        <v>953</v>
      </c>
      <c r="D51" s="176">
        <v>644</v>
      </c>
      <c r="E51" s="174"/>
      <c r="F51" s="177"/>
    </row>
    <row r="52" spans="1:6" s="175" customFormat="1" ht="16.5" customHeight="1" x14ac:dyDescent="0.25">
      <c r="A52" s="58" t="s">
        <v>56</v>
      </c>
      <c r="B52" s="55"/>
      <c r="C52" s="201">
        <v>2798</v>
      </c>
      <c r="D52" s="198">
        <v>3116</v>
      </c>
      <c r="E52" s="174"/>
      <c r="F52" s="177"/>
    </row>
    <row r="53" spans="1:6" s="175" customFormat="1" ht="24" hidden="1" x14ac:dyDescent="0.25">
      <c r="A53" s="202" t="s">
        <v>210</v>
      </c>
      <c r="B53" s="49">
        <v>12</v>
      </c>
      <c r="C53" s="179">
        <v>0</v>
      </c>
      <c r="D53" s="176"/>
      <c r="E53" s="174"/>
      <c r="F53" s="177"/>
    </row>
    <row r="54" spans="1:6" s="175" customFormat="1" x14ac:dyDescent="0.25">
      <c r="A54" s="31" t="s">
        <v>57</v>
      </c>
      <c r="B54" s="32"/>
      <c r="C54" s="203">
        <f>C33+C38</f>
        <v>122606</v>
      </c>
      <c r="D54" s="188">
        <f>D33+D38</f>
        <v>123683</v>
      </c>
      <c r="E54" s="174"/>
      <c r="F54" s="177"/>
    </row>
    <row r="55" spans="1:6" x14ac:dyDescent="0.25">
      <c r="E55" s="192"/>
    </row>
    <row r="56" spans="1:6" x14ac:dyDescent="0.25">
      <c r="E56" s="192"/>
    </row>
    <row r="57" spans="1:6" x14ac:dyDescent="0.25">
      <c r="E57" s="192"/>
    </row>
    <row r="58" spans="1:6" x14ac:dyDescent="0.25">
      <c r="E58" s="192"/>
    </row>
    <row r="59" spans="1:6" x14ac:dyDescent="0.25">
      <c r="C59" s="76">
        <f>C54-C26</f>
        <v>0</v>
      </c>
      <c r="D59" s="76">
        <f t="shared" ref="D59" si="0">D54-D26</f>
        <v>0</v>
      </c>
      <c r="E59" s="76"/>
    </row>
    <row r="65" spans="1:3" ht="16.5" x14ac:dyDescent="0.35">
      <c r="A65" s="204"/>
    </row>
    <row r="67" spans="1:3" x14ac:dyDescent="0.25">
      <c r="B67" s="205"/>
      <c r="C67" s="205"/>
    </row>
  </sheetData>
  <mergeCells count="16">
    <mergeCell ref="A31:A32"/>
    <mergeCell ref="B31:B32"/>
    <mergeCell ref="C31:D31"/>
    <mergeCell ref="E17:H17"/>
    <mergeCell ref="E18:H18"/>
    <mergeCell ref="E19:H19"/>
    <mergeCell ref="A27:A28"/>
    <mergeCell ref="C27:C28"/>
    <mergeCell ref="D27:D28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Header>&amp;L&amp;"Lato Light,Standardowy"&amp;8&amp;KE73E2ASkrócone jednostkowe sprawozdanie finansowe Ailleron SA za okres od 1 stycznia 2022 r. do 31 marca 2022 r.
(wszystkie kwoty wyrażone są w tysiącach PLN o ile nie wskazano inaczej)</oddHeader>
    <oddFooter>&amp;C&amp;P</oddFooter>
  </headerFooter>
  <rowBreaks count="1" manualBreakCount="1">
    <brk id="27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2086-89F7-43E0-9BA0-A13A159A5A94}">
  <sheetPr>
    <tabColor rgb="FF92D050"/>
    <pageSetUpPr fitToPage="1"/>
  </sheetPr>
  <dimension ref="A1:L78"/>
  <sheetViews>
    <sheetView showGridLines="0" view="pageBreakPreview" topLeftCell="A40" zoomScale="130" zoomScaleNormal="100" zoomScaleSheetLayoutView="130" workbookViewId="0">
      <selection activeCell="F32" sqref="F32"/>
    </sheetView>
  </sheetViews>
  <sheetFormatPr defaultColWidth="8.85546875" defaultRowHeight="15" x14ac:dyDescent="0.25"/>
  <cols>
    <col min="1" max="1" width="57" style="9" customWidth="1"/>
    <col min="2" max="2" width="8.5703125" style="9" customWidth="1"/>
    <col min="3" max="4" width="13.5703125" style="9" customWidth="1"/>
    <col min="5" max="16384" width="8.85546875" style="9"/>
  </cols>
  <sheetData>
    <row r="1" spans="1:11" ht="49.5" customHeight="1" x14ac:dyDescent="0.25">
      <c r="A1" s="206" t="s">
        <v>211</v>
      </c>
      <c r="B1" s="206"/>
      <c r="C1" s="206"/>
      <c r="D1" s="206"/>
    </row>
    <row r="2" spans="1:11" s="208" customFormat="1" ht="20.25" customHeight="1" x14ac:dyDescent="0.25">
      <c r="A2" s="207"/>
      <c r="B2" s="207"/>
      <c r="C2" s="207"/>
      <c r="D2" s="207"/>
    </row>
    <row r="3" spans="1:11" ht="12.75" customHeight="1" x14ac:dyDescent="0.25">
      <c r="A3" s="87" t="s">
        <v>212</v>
      </c>
      <c r="B3" s="11" t="s">
        <v>4</v>
      </c>
      <c r="C3" s="63" t="s">
        <v>60</v>
      </c>
      <c r="D3" s="63"/>
    </row>
    <row r="4" spans="1:11" ht="39.75" customHeight="1" x14ac:dyDescent="0.25">
      <c r="A4" s="87"/>
      <c r="B4" s="14"/>
      <c r="C4" s="64" t="s">
        <v>111</v>
      </c>
      <c r="D4" s="64" t="s">
        <v>62</v>
      </c>
    </row>
    <row r="5" spans="1:11" x14ac:dyDescent="0.25">
      <c r="A5" s="65" t="s">
        <v>63</v>
      </c>
      <c r="B5" s="65"/>
      <c r="C5" s="67"/>
      <c r="D5" s="67"/>
    </row>
    <row r="6" spans="1:11" s="175" customFormat="1" x14ac:dyDescent="0.25">
      <c r="A6" s="68" t="s">
        <v>213</v>
      </c>
      <c r="B6" s="69"/>
      <c r="C6" s="209">
        <f>SUM(C7:C8)</f>
        <v>13760</v>
      </c>
      <c r="D6" s="209">
        <f>SUM(D7:D8)</f>
        <v>12567</v>
      </c>
    </row>
    <row r="7" spans="1:11" s="175" customFormat="1" hidden="1" x14ac:dyDescent="0.25">
      <c r="A7" s="71" t="s">
        <v>65</v>
      </c>
      <c r="B7" s="71"/>
      <c r="C7" s="210">
        <v>13382</v>
      </c>
      <c r="D7" s="210">
        <v>12206</v>
      </c>
    </row>
    <row r="8" spans="1:11" s="175" customFormat="1" hidden="1" x14ac:dyDescent="0.25">
      <c r="A8" s="71" t="s">
        <v>67</v>
      </c>
      <c r="B8" s="71"/>
      <c r="C8" s="210">
        <v>378</v>
      </c>
      <c r="D8" s="210">
        <v>361</v>
      </c>
    </row>
    <row r="9" spans="1:11" s="175" customFormat="1" x14ac:dyDescent="0.25">
      <c r="A9" s="74" t="s">
        <v>214</v>
      </c>
      <c r="B9" s="74"/>
      <c r="C9" s="211">
        <f>SUM(C10:C11)</f>
        <v>11810</v>
      </c>
      <c r="D9" s="211">
        <f>SUM(D10:D11)</f>
        <v>9900</v>
      </c>
      <c r="F9" s="177"/>
      <c r="K9" s="212"/>
    </row>
    <row r="10" spans="1:11" s="175" customFormat="1" hidden="1" x14ac:dyDescent="0.25">
      <c r="A10" s="71" t="s">
        <v>69</v>
      </c>
      <c r="B10" s="71"/>
      <c r="C10" s="213">
        <v>11464</v>
      </c>
      <c r="D10" s="213">
        <v>9612</v>
      </c>
    </row>
    <row r="11" spans="1:11" s="175" customFormat="1" hidden="1" x14ac:dyDescent="0.25">
      <c r="A11" s="71" t="s">
        <v>70</v>
      </c>
      <c r="B11" s="71"/>
      <c r="C11" s="213">
        <v>346</v>
      </c>
      <c r="D11" s="213">
        <v>288</v>
      </c>
      <c r="F11" s="177"/>
    </row>
    <row r="12" spans="1:11" s="175" customFormat="1" x14ac:dyDescent="0.25">
      <c r="A12" s="68" t="s">
        <v>215</v>
      </c>
      <c r="B12" s="68"/>
      <c r="C12" s="211">
        <f>C6-C9</f>
        <v>1950</v>
      </c>
      <c r="D12" s="211">
        <f>D6-D9</f>
        <v>2667</v>
      </c>
    </row>
    <row r="13" spans="1:11" s="175" customFormat="1" x14ac:dyDescent="0.25">
      <c r="A13" s="71" t="s">
        <v>72</v>
      </c>
      <c r="B13" s="71"/>
      <c r="C13" s="213">
        <v>2726</v>
      </c>
      <c r="D13" s="213">
        <v>2983</v>
      </c>
    </row>
    <row r="14" spans="1:11" s="175" customFormat="1" x14ac:dyDescent="0.25">
      <c r="A14" s="71" t="s">
        <v>73</v>
      </c>
      <c r="B14" s="71"/>
      <c r="C14" s="213">
        <v>2885</v>
      </c>
      <c r="D14" s="213">
        <v>2950</v>
      </c>
      <c r="J14" s="177"/>
    </row>
    <row r="15" spans="1:11" s="175" customFormat="1" x14ac:dyDescent="0.25">
      <c r="A15" s="71" t="s">
        <v>74</v>
      </c>
      <c r="B15" s="78"/>
      <c r="C15" s="210">
        <v>69</v>
      </c>
      <c r="D15" s="214">
        <v>119</v>
      </c>
    </row>
    <row r="16" spans="1:11" s="175" customFormat="1" x14ac:dyDescent="0.25">
      <c r="A16" s="71" t="s">
        <v>75</v>
      </c>
      <c r="B16" s="78"/>
      <c r="C16" s="214">
        <v>55</v>
      </c>
      <c r="D16" s="214">
        <v>54</v>
      </c>
    </row>
    <row r="17" spans="1:12" s="175" customFormat="1" x14ac:dyDescent="0.25">
      <c r="A17" s="68" t="s">
        <v>216</v>
      </c>
      <c r="B17" s="69"/>
      <c r="C17" s="211">
        <f>C12-C13-C14+C15-C16</f>
        <v>-3647</v>
      </c>
      <c r="D17" s="211">
        <f>D12-D13-D14+D15-D16</f>
        <v>-3201</v>
      </c>
      <c r="H17" s="215"/>
      <c r="I17" s="215"/>
      <c r="J17" s="215"/>
      <c r="K17" s="215"/>
    </row>
    <row r="18" spans="1:12" s="175" customFormat="1" x14ac:dyDescent="0.25">
      <c r="A18" s="71" t="s">
        <v>77</v>
      </c>
      <c r="B18" s="78"/>
      <c r="C18" s="210">
        <v>118</v>
      </c>
      <c r="D18" s="214">
        <v>1988</v>
      </c>
      <c r="E18" s="177"/>
      <c r="H18" s="215"/>
      <c r="I18" s="216"/>
      <c r="J18" s="216"/>
      <c r="K18" s="215"/>
      <c r="L18" s="177"/>
    </row>
    <row r="19" spans="1:12" s="175" customFormat="1" x14ac:dyDescent="0.25">
      <c r="A19" s="71" t="s">
        <v>78</v>
      </c>
      <c r="B19" s="78"/>
      <c r="C19" s="210">
        <v>397</v>
      </c>
      <c r="D19" s="210">
        <v>1296</v>
      </c>
      <c r="H19" s="215"/>
      <c r="I19" s="215"/>
      <c r="J19" s="215"/>
      <c r="K19" s="215"/>
    </row>
    <row r="20" spans="1:12" s="175" customFormat="1" x14ac:dyDescent="0.25">
      <c r="A20" s="74" t="s">
        <v>81</v>
      </c>
      <c r="B20" s="80"/>
      <c r="C20" s="209">
        <f>C17+C18-C19</f>
        <v>-3926</v>
      </c>
      <c r="D20" s="209">
        <f>D17+D18-D19</f>
        <v>-2509</v>
      </c>
      <c r="F20" s="177"/>
      <c r="H20" s="215"/>
      <c r="I20" s="215"/>
      <c r="J20" s="215"/>
      <c r="K20" s="215"/>
    </row>
    <row r="21" spans="1:12" s="175" customFormat="1" x14ac:dyDescent="0.25">
      <c r="A21" s="71"/>
      <c r="B21" s="78"/>
      <c r="C21" s="217"/>
      <c r="D21" s="214"/>
      <c r="H21" s="215"/>
      <c r="I21" s="215"/>
      <c r="J21" s="215"/>
      <c r="K21" s="215"/>
    </row>
    <row r="22" spans="1:12" s="175" customFormat="1" x14ac:dyDescent="0.25">
      <c r="A22" s="74" t="s">
        <v>82</v>
      </c>
      <c r="B22" s="80"/>
      <c r="C22" s="209">
        <f>SUM(C23:C24)</f>
        <v>371</v>
      </c>
      <c r="D22" s="218">
        <f>SUM(D23:D24)</f>
        <v>-500</v>
      </c>
      <c r="H22" s="215"/>
      <c r="I22" s="215"/>
      <c r="J22" s="215"/>
      <c r="K22" s="215"/>
    </row>
    <row r="23" spans="1:12" s="175" customFormat="1" hidden="1" x14ac:dyDescent="0.25">
      <c r="A23" s="71" t="s">
        <v>83</v>
      </c>
      <c r="B23" s="71"/>
      <c r="C23" s="213">
        <v>12</v>
      </c>
      <c r="D23" s="210">
        <v>84</v>
      </c>
      <c r="H23" s="215"/>
      <c r="I23" s="215"/>
      <c r="J23" s="215"/>
      <c r="K23" s="215"/>
    </row>
    <row r="24" spans="1:12" s="175" customFormat="1" hidden="1" x14ac:dyDescent="0.25">
      <c r="A24" s="71" t="s">
        <v>84</v>
      </c>
      <c r="B24" s="71"/>
      <c r="C24" s="213">
        <v>359</v>
      </c>
      <c r="D24" s="213">
        <v>-584</v>
      </c>
      <c r="H24" s="215"/>
      <c r="I24" s="215"/>
      <c r="J24" s="215"/>
      <c r="K24" s="215"/>
    </row>
    <row r="25" spans="1:12" s="175" customFormat="1" x14ac:dyDescent="0.25">
      <c r="A25" s="74" t="s">
        <v>85</v>
      </c>
      <c r="B25" s="81"/>
      <c r="C25" s="209">
        <f>C20-C22</f>
        <v>-4297</v>
      </c>
      <c r="D25" s="211">
        <f>D20-D22</f>
        <v>-2009</v>
      </c>
      <c r="H25" s="215"/>
      <c r="I25" s="215"/>
      <c r="J25" s="215"/>
      <c r="K25" s="215"/>
    </row>
    <row r="26" spans="1:12" s="175" customFormat="1" x14ac:dyDescent="0.25">
      <c r="A26" s="82" t="s">
        <v>86</v>
      </c>
      <c r="B26" s="81"/>
      <c r="C26" s="125"/>
      <c r="D26" s="209">
        <v>0</v>
      </c>
      <c r="H26" s="215"/>
      <c r="I26" s="215"/>
      <c r="J26" s="215"/>
      <c r="K26" s="215"/>
    </row>
    <row r="27" spans="1:12" s="175" customFormat="1" x14ac:dyDescent="0.25">
      <c r="A27" s="219" t="s">
        <v>64</v>
      </c>
      <c r="B27" s="81"/>
      <c r="C27" s="213"/>
      <c r="D27" s="209">
        <v>12095</v>
      </c>
      <c r="H27" s="215"/>
      <c r="I27" s="215"/>
      <c r="J27" s="215"/>
      <c r="K27" s="215"/>
    </row>
    <row r="28" spans="1:12" s="175" customFormat="1" x14ac:dyDescent="0.25">
      <c r="A28" s="219" t="s">
        <v>217</v>
      </c>
      <c r="B28" s="81"/>
      <c r="C28" s="209"/>
      <c r="D28" s="209">
        <v>10651</v>
      </c>
      <c r="H28" s="215"/>
      <c r="I28" s="215"/>
      <c r="J28" s="215"/>
      <c r="K28" s="215"/>
    </row>
    <row r="29" spans="1:12" s="175" customFormat="1" x14ac:dyDescent="0.25">
      <c r="A29" s="219" t="s">
        <v>218</v>
      </c>
      <c r="B29" s="81"/>
      <c r="C29" s="220">
        <f>C27-C28</f>
        <v>0</v>
      </c>
      <c r="D29" s="209">
        <f>D27-D28</f>
        <v>1444</v>
      </c>
    </row>
    <row r="30" spans="1:12" s="175" customFormat="1" x14ac:dyDescent="0.25">
      <c r="A30" s="219" t="s">
        <v>82</v>
      </c>
      <c r="B30" s="81"/>
      <c r="C30" s="209"/>
      <c r="D30" s="209">
        <v>274</v>
      </c>
    </row>
    <row r="31" spans="1:12" s="175" customFormat="1" x14ac:dyDescent="0.25">
      <c r="A31" s="74" t="s">
        <v>87</v>
      </c>
      <c r="B31" s="81"/>
      <c r="C31" s="220">
        <f>C29-C30</f>
        <v>0</v>
      </c>
      <c r="D31" s="221">
        <f>D29-D30</f>
        <v>1170</v>
      </c>
    </row>
    <row r="32" spans="1:12" s="175" customFormat="1" x14ac:dyDescent="0.25">
      <c r="A32" s="31" t="s">
        <v>219</v>
      </c>
      <c r="B32" s="31"/>
      <c r="C32" s="222">
        <f>C25+C31</f>
        <v>-4297</v>
      </c>
      <c r="D32" s="222">
        <f>D25+D31</f>
        <v>-839</v>
      </c>
    </row>
    <row r="33" spans="1:4" x14ac:dyDescent="0.25">
      <c r="A33" s="107"/>
      <c r="B33" s="107"/>
      <c r="C33" s="223"/>
      <c r="D33" s="224"/>
    </row>
    <row r="34" spans="1:4" x14ac:dyDescent="0.25">
      <c r="A34" s="84"/>
      <c r="B34" s="84"/>
      <c r="C34" s="214"/>
      <c r="D34" s="214"/>
    </row>
    <row r="35" spans="1:4" ht="38.25" customHeight="1" x14ac:dyDescent="0.25">
      <c r="A35" s="206" t="s">
        <v>220</v>
      </c>
      <c r="B35" s="206"/>
      <c r="C35" s="206"/>
      <c r="D35" s="206"/>
    </row>
    <row r="36" spans="1:4" ht="18.75" customHeight="1" x14ac:dyDescent="0.25">
      <c r="A36" s="225"/>
      <c r="B36" s="225"/>
      <c r="C36" s="225"/>
      <c r="D36" s="225"/>
    </row>
    <row r="37" spans="1:4" x14ac:dyDescent="0.25">
      <c r="A37" s="87" t="s">
        <v>212</v>
      </c>
      <c r="B37" s="88" t="s">
        <v>4</v>
      </c>
      <c r="C37" s="63" t="s">
        <v>60</v>
      </c>
      <c r="D37" s="63"/>
    </row>
    <row r="38" spans="1:4" ht="36" x14ac:dyDescent="0.25">
      <c r="A38" s="87"/>
      <c r="B38" s="89"/>
      <c r="C38" s="64" t="str">
        <f>C4</f>
        <v>3 miesiące zakończone 31/03/2022</v>
      </c>
      <c r="D38" s="64" t="str">
        <f>D4</f>
        <v>3 miesiące zakończone 31/03/2021</v>
      </c>
    </row>
    <row r="39" spans="1:4" s="175" customFormat="1" x14ac:dyDescent="0.25">
      <c r="A39" s="74" t="s">
        <v>221</v>
      </c>
      <c r="B39" s="90"/>
      <c r="C39" s="226">
        <f>C32</f>
        <v>-4297</v>
      </c>
      <c r="D39" s="226">
        <f>D32</f>
        <v>-839</v>
      </c>
    </row>
    <row r="40" spans="1:4" s="175" customFormat="1" x14ac:dyDescent="0.25">
      <c r="A40" s="71" t="s">
        <v>222</v>
      </c>
      <c r="B40" s="71"/>
      <c r="C40" s="227">
        <f>C32</f>
        <v>-4297</v>
      </c>
      <c r="D40" s="227">
        <f>D32</f>
        <v>-839</v>
      </c>
    </row>
    <row r="41" spans="1:4" s="175" customFormat="1" x14ac:dyDescent="0.25">
      <c r="A41" s="71" t="s">
        <v>95</v>
      </c>
      <c r="B41" s="78"/>
      <c r="C41" s="228"/>
      <c r="D41" s="228"/>
    </row>
    <row r="42" spans="1:4" s="175" customFormat="1" x14ac:dyDescent="0.25">
      <c r="A42" s="71" t="s">
        <v>96</v>
      </c>
      <c r="B42" s="71"/>
      <c r="C42" s="228"/>
      <c r="D42" s="228"/>
    </row>
    <row r="43" spans="1:4" s="175" customFormat="1" x14ac:dyDescent="0.25">
      <c r="A43" s="71" t="s">
        <v>97</v>
      </c>
      <c r="B43" s="71"/>
      <c r="C43" s="214"/>
      <c r="D43" s="214"/>
    </row>
    <row r="44" spans="1:4" s="175" customFormat="1" x14ac:dyDescent="0.25">
      <c r="A44" s="71" t="s">
        <v>98</v>
      </c>
      <c r="B44" s="71"/>
      <c r="C44" s="229">
        <f>C25/12355504*1000</f>
        <v>-0.34778022814771459</v>
      </c>
      <c r="D44" s="229">
        <f>D25/12355504*1000</f>
        <v>-0.16259959933645768</v>
      </c>
    </row>
    <row r="45" spans="1:4" s="175" customFormat="1" x14ac:dyDescent="0.25">
      <c r="A45" s="71" t="s">
        <v>99</v>
      </c>
      <c r="B45" s="71"/>
      <c r="C45" s="230">
        <f>C44</f>
        <v>-0.34778022814771459</v>
      </c>
      <c r="D45" s="230">
        <f>D44</f>
        <v>-0.16259959933645768</v>
      </c>
    </row>
    <row r="46" spans="1:4" s="175" customFormat="1" x14ac:dyDescent="0.25">
      <c r="A46" s="71" t="s">
        <v>100</v>
      </c>
      <c r="B46" s="71"/>
      <c r="C46" s="231"/>
      <c r="D46" s="231"/>
    </row>
    <row r="47" spans="1:4" s="175" customFormat="1" x14ac:dyDescent="0.25">
      <c r="A47" s="71" t="s">
        <v>98</v>
      </c>
      <c r="B47" s="71"/>
      <c r="C47" s="230">
        <f>C39/12355504*1000</f>
        <v>-0.34778022814771459</v>
      </c>
      <c r="D47" s="230">
        <f>D39/12355504*1000</f>
        <v>-6.7904959603428558E-2</v>
      </c>
    </row>
    <row r="48" spans="1:4" s="175" customFormat="1" ht="17.25" customHeight="1" x14ac:dyDescent="0.25">
      <c r="A48" s="90" t="s">
        <v>99</v>
      </c>
      <c r="B48" s="90"/>
      <c r="C48" s="232">
        <f>C47</f>
        <v>-0.34778022814771459</v>
      </c>
      <c r="D48" s="232">
        <f>D47</f>
        <v>-6.7904959603428558E-2</v>
      </c>
    </row>
    <row r="51" spans="1:12" x14ac:dyDescent="0.25">
      <c r="A51" s="233"/>
      <c r="B51" s="234"/>
    </row>
    <row r="52" spans="1:12" ht="34.5" hidden="1" customHeight="1" x14ac:dyDescent="0.25">
      <c r="A52" s="206" t="s">
        <v>223</v>
      </c>
      <c r="B52" s="206"/>
      <c r="C52" s="206"/>
      <c r="D52" s="206"/>
    </row>
    <row r="53" spans="1:12" ht="18" hidden="1" customHeight="1" x14ac:dyDescent="0.25">
      <c r="A53" s="235"/>
      <c r="B53" s="235"/>
      <c r="C53" s="63" t="s">
        <v>60</v>
      </c>
      <c r="D53" s="63"/>
    </row>
    <row r="54" spans="1:12" ht="47.45" hidden="1" customHeight="1" x14ac:dyDescent="0.25">
      <c r="A54" s="87" t="s">
        <v>224</v>
      </c>
      <c r="B54" s="88" t="s">
        <v>4</v>
      </c>
      <c r="C54" s="64" t="str">
        <f>C38</f>
        <v>3 miesiące zakończone 31/03/2022</v>
      </c>
      <c r="D54" s="64" t="str">
        <f>D38</f>
        <v>3 miesiące zakończone 31/03/2021</v>
      </c>
    </row>
    <row r="55" spans="1:12" ht="14.45" hidden="1" customHeight="1" x14ac:dyDescent="0.25">
      <c r="A55" s="87"/>
      <c r="B55" s="89"/>
      <c r="C55" s="236"/>
      <c r="D55" s="64"/>
    </row>
    <row r="56" spans="1:12" hidden="1" x14ac:dyDescent="0.25">
      <c r="A56" s="237" t="s">
        <v>89</v>
      </c>
      <c r="B56" s="237"/>
      <c r="C56" s="109"/>
      <c r="D56" s="238"/>
    </row>
    <row r="57" spans="1:12" ht="18" hidden="1" x14ac:dyDescent="0.25">
      <c r="A57" s="239" t="s">
        <v>105</v>
      </c>
      <c r="B57" s="239"/>
      <c r="C57" s="240"/>
      <c r="D57" s="241"/>
    </row>
    <row r="58" spans="1:12" ht="18" hidden="1" x14ac:dyDescent="0.25">
      <c r="A58" s="242" t="s">
        <v>33</v>
      </c>
      <c r="B58" s="242"/>
      <c r="C58" s="243"/>
      <c r="D58" s="244"/>
      <c r="I58" s="206"/>
      <c r="J58" s="206"/>
      <c r="K58" s="206"/>
      <c r="L58" s="206"/>
    </row>
    <row r="59" spans="1:12" hidden="1" x14ac:dyDescent="0.25">
      <c r="A59" s="245" t="s">
        <v>106</v>
      </c>
      <c r="B59" s="245"/>
      <c r="C59" s="244"/>
      <c r="D59" s="244"/>
    </row>
    <row r="60" spans="1:12" hidden="1" x14ac:dyDescent="0.25">
      <c r="A60" s="245" t="s">
        <v>107</v>
      </c>
      <c r="B60" s="245"/>
      <c r="C60" s="244"/>
      <c r="D60" s="244"/>
    </row>
    <row r="61" spans="1:12" hidden="1" x14ac:dyDescent="0.25">
      <c r="A61" s="246" t="s">
        <v>108</v>
      </c>
      <c r="B61" s="246"/>
      <c r="C61" s="244"/>
      <c r="D61" s="244"/>
    </row>
    <row r="62" spans="1:12" hidden="1" x14ac:dyDescent="0.25">
      <c r="A62" s="247" t="s">
        <v>109</v>
      </c>
      <c r="B62" s="247"/>
      <c r="C62" s="243"/>
      <c r="D62" s="243"/>
    </row>
    <row r="63" spans="1:12" hidden="1" x14ac:dyDescent="0.25"/>
    <row r="72" spans="1:2" ht="16.5" x14ac:dyDescent="0.35">
      <c r="A72" s="204"/>
      <c r="B72" s="204"/>
    </row>
    <row r="76" spans="1:2" ht="16.5" x14ac:dyDescent="0.35">
      <c r="A76" s="248"/>
      <c r="B76" s="204"/>
    </row>
    <row r="78" spans="1:2" ht="16.5" x14ac:dyDescent="0.35">
      <c r="A78" s="204"/>
      <c r="B78" s="204"/>
    </row>
  </sheetData>
  <mergeCells count="24">
    <mergeCell ref="A58:B58"/>
    <mergeCell ref="I58:L58"/>
    <mergeCell ref="A59:B59"/>
    <mergeCell ref="A60:B60"/>
    <mergeCell ref="A61:B61"/>
    <mergeCell ref="A62:B62"/>
    <mergeCell ref="A52:D52"/>
    <mergeCell ref="C53:D53"/>
    <mergeCell ref="A54:A55"/>
    <mergeCell ref="B54:B55"/>
    <mergeCell ref="A56:B56"/>
    <mergeCell ref="A57:B57"/>
    <mergeCell ref="A35:D35"/>
    <mergeCell ref="A37:A38"/>
    <mergeCell ref="B37:B38"/>
    <mergeCell ref="C37:D37"/>
    <mergeCell ref="C41:C42"/>
    <mergeCell ref="D41:D42"/>
    <mergeCell ref="A1:D1"/>
    <mergeCell ref="A2:D2"/>
    <mergeCell ref="A3:A4"/>
    <mergeCell ref="B3:B4"/>
    <mergeCell ref="C3:D3"/>
    <mergeCell ref="I18:J18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&amp;L&amp;"Lato Light,Standardowy"&amp;8&amp;KE73E2ASkrócone jednostkowe sprawozdanie finansowe Ailleron SA za okres od 1 stycznia 2022 r. do 31 marca 2022 r.
(wszystkie kwoty wyrażone są w tysiącach PLN o ile nie wskazano inaczej)</oddHeader>
    <oddFooter>&amp;C&amp;P</oddFooter>
  </headerFooter>
  <rowBreaks count="1" manualBreakCount="1">
    <brk id="34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33AE-6AC8-4388-B3AD-7D760A64FB55}">
  <sheetPr>
    <tabColor rgb="FF92D050"/>
    <pageSetUpPr fitToPage="1"/>
  </sheetPr>
  <dimension ref="A1:I21"/>
  <sheetViews>
    <sheetView showGridLines="0" view="pageBreakPreview" zoomScale="120" zoomScaleNormal="100" zoomScaleSheetLayoutView="120" workbookViewId="0">
      <selection activeCell="F32" sqref="F32"/>
    </sheetView>
  </sheetViews>
  <sheetFormatPr defaultColWidth="9.140625" defaultRowHeight="15" x14ac:dyDescent="0.25"/>
  <cols>
    <col min="1" max="1" width="50.85546875" style="9" customWidth="1"/>
    <col min="2" max="2" width="7.85546875" style="9" customWidth="1"/>
    <col min="3" max="4" width="15.85546875" style="9" customWidth="1"/>
    <col min="5" max="16384" width="9.140625" style="9"/>
  </cols>
  <sheetData>
    <row r="1" spans="1:9" s="61" customFormat="1" ht="35.1" customHeight="1" x14ac:dyDescent="0.2">
      <c r="A1" s="99" t="s">
        <v>225</v>
      </c>
      <c r="B1" s="99"/>
      <c r="C1" s="99"/>
      <c r="D1" s="99"/>
    </row>
    <row r="2" spans="1:9" ht="17.25" customHeight="1" x14ac:dyDescent="0.25">
      <c r="A2" s="87" t="s">
        <v>226</v>
      </c>
      <c r="B2" s="88"/>
      <c r="C2" s="63" t="s">
        <v>60</v>
      </c>
      <c r="D2" s="63"/>
    </row>
    <row r="3" spans="1:9" ht="42.75" customHeight="1" x14ac:dyDescent="0.25">
      <c r="A3" s="87"/>
      <c r="B3" s="89"/>
      <c r="C3" s="64" t="str">
        <f>RZIS_j!C4</f>
        <v>3 miesiące zakończone 31/03/2022</v>
      </c>
      <c r="D3" s="64" t="str">
        <f>RZIS_j!D4</f>
        <v>3 miesiące zakończone 31/03/2021</v>
      </c>
    </row>
    <row r="4" spans="1:9" ht="14.45" customHeight="1" x14ac:dyDescent="0.25">
      <c r="A4" s="31" t="s">
        <v>89</v>
      </c>
      <c r="B4" s="74"/>
      <c r="C4" s="100">
        <f>RZIS_j!C39*1000</f>
        <v>-4297000</v>
      </c>
      <c r="D4" s="100">
        <f>RZIS_j!D39*1000</f>
        <v>-839000</v>
      </c>
    </row>
    <row r="5" spans="1:9" ht="14.45" customHeight="1" x14ac:dyDescent="0.25">
      <c r="A5" s="71" t="s">
        <v>105</v>
      </c>
      <c r="B5" s="71"/>
      <c r="C5" s="101">
        <v>0</v>
      </c>
      <c r="D5" s="102">
        <v>0</v>
      </c>
      <c r="H5" s="103"/>
      <c r="I5" s="103"/>
    </row>
    <row r="6" spans="1:9" ht="14.45" hidden="1" customHeight="1" x14ac:dyDescent="0.25">
      <c r="A6" s="74" t="s">
        <v>33</v>
      </c>
      <c r="B6" s="74"/>
      <c r="C6" s="104">
        <v>0</v>
      </c>
      <c r="D6" s="105">
        <v>0</v>
      </c>
    </row>
    <row r="7" spans="1:9" x14ac:dyDescent="0.25">
      <c r="A7" s="31" t="s">
        <v>106</v>
      </c>
      <c r="B7" s="74"/>
      <c r="C7" s="106">
        <f>C6</f>
        <v>0</v>
      </c>
      <c r="D7" s="106">
        <f>D6</f>
        <v>0</v>
      </c>
    </row>
    <row r="8" spans="1:9" ht="17.45" customHeight="1" x14ac:dyDescent="0.25">
      <c r="A8" s="31" t="s">
        <v>107</v>
      </c>
      <c r="B8" s="31"/>
      <c r="C8" s="83">
        <f>C4+C7</f>
        <v>-4297000</v>
      </c>
      <c r="D8" s="83">
        <f>D4+D7</f>
        <v>-839000</v>
      </c>
    </row>
    <row r="9" spans="1:9" x14ac:dyDescent="0.25">
      <c r="A9" s="109"/>
      <c r="B9" s="109"/>
      <c r="C9" s="109"/>
      <c r="D9" s="109"/>
    </row>
    <row r="15" spans="1:9" ht="16.5" x14ac:dyDescent="0.35">
      <c r="A15" s="204"/>
      <c r="B15" s="204"/>
    </row>
    <row r="19" spans="1:2" ht="16.5" x14ac:dyDescent="0.35">
      <c r="A19" s="248"/>
      <c r="B19" s="204"/>
    </row>
    <row r="21" spans="1:2" ht="16.5" x14ac:dyDescent="0.35">
      <c r="A21" s="248"/>
      <c r="B21" s="204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Light,Standardowy"&amp;8&amp;KE73E2ASkrócone jednostkowe sprawozdanie finansowe Ailleron SA za okres od 1 stycznia 2022 r. do 31 marca 2022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9AB9-7CC2-402B-AD22-F4121DE4031F}">
  <sheetPr>
    <tabColor rgb="FF92D050"/>
    <pageSetUpPr fitToPage="1"/>
  </sheetPr>
  <dimension ref="A1:F72"/>
  <sheetViews>
    <sheetView showGridLines="0" view="pageBreakPreview" zoomScale="130" zoomScaleNormal="100" zoomScaleSheetLayoutView="130" workbookViewId="0">
      <selection activeCell="F32" sqref="F32"/>
    </sheetView>
  </sheetViews>
  <sheetFormatPr defaultColWidth="9.140625" defaultRowHeight="15" x14ac:dyDescent="0.25"/>
  <cols>
    <col min="1" max="1" width="50.85546875" style="129" customWidth="1"/>
    <col min="2" max="2" width="14.42578125" style="9" customWidth="1"/>
    <col min="3" max="3" width="14.42578125" style="9" bestFit="1" customWidth="1"/>
    <col min="4" max="16384" width="9.140625" style="9"/>
  </cols>
  <sheetData>
    <row r="1" spans="1:3" ht="51.75" customHeight="1" x14ac:dyDescent="0.25">
      <c r="A1" s="249" t="s">
        <v>227</v>
      </c>
      <c r="B1" s="249"/>
      <c r="C1" s="249"/>
    </row>
    <row r="2" spans="1:3" x14ac:dyDescent="0.25">
      <c r="A2" s="110"/>
      <c r="B2" s="111" t="s">
        <v>60</v>
      </c>
      <c r="C2" s="111"/>
    </row>
    <row r="3" spans="1:3" ht="44.1" customHeight="1" x14ac:dyDescent="0.25">
      <c r="A3" s="110"/>
      <c r="B3" s="64" t="str">
        <f>SSCD_j!C3</f>
        <v>3 miesiące zakończone 31/03/2022</v>
      </c>
      <c r="C3" s="64" t="str">
        <f>SSCD_j!D3</f>
        <v>3 miesiące zakończone 31/03/2021</v>
      </c>
    </row>
    <row r="4" spans="1:3" x14ac:dyDescent="0.25">
      <c r="A4" s="112" t="s">
        <v>112</v>
      </c>
      <c r="B4" s="113"/>
      <c r="C4" s="113"/>
    </row>
    <row r="5" spans="1:3" s="175" customFormat="1" x14ac:dyDescent="0.25">
      <c r="A5" s="73" t="s">
        <v>113</v>
      </c>
      <c r="B5" s="250">
        <f>RZIS_j!C32</f>
        <v>-4297</v>
      </c>
      <c r="C5" s="251">
        <f>RZIS_j!D32</f>
        <v>-839</v>
      </c>
    </row>
    <row r="6" spans="1:3" s="175" customFormat="1" x14ac:dyDescent="0.25">
      <c r="A6" s="73" t="s">
        <v>114</v>
      </c>
      <c r="B6" s="250">
        <f>SUM(B7:B29)</f>
        <v>1543</v>
      </c>
      <c r="C6" s="250">
        <f>SUM(C7:C29)</f>
        <v>10737</v>
      </c>
    </row>
    <row r="7" spans="1:3" s="175" customFormat="1" x14ac:dyDescent="0.25">
      <c r="A7" s="119" t="s">
        <v>115</v>
      </c>
      <c r="B7" s="210">
        <f>RZIS_j!C22+RZIS_j!C30</f>
        <v>371</v>
      </c>
      <c r="C7" s="210">
        <v>-500</v>
      </c>
    </row>
    <row r="8" spans="1:3" s="175" customFormat="1" x14ac:dyDescent="0.25">
      <c r="A8" s="119" t="s">
        <v>117</v>
      </c>
      <c r="B8" s="217">
        <v>15</v>
      </c>
      <c r="C8" s="214">
        <v>352</v>
      </c>
    </row>
    <row r="9" spans="1:3" s="175" customFormat="1" hidden="1" x14ac:dyDescent="0.25">
      <c r="A9" s="119" t="s">
        <v>118</v>
      </c>
      <c r="B9" s="213"/>
      <c r="C9" s="123"/>
    </row>
    <row r="10" spans="1:3" s="175" customFormat="1" x14ac:dyDescent="0.25">
      <c r="A10" s="119" t="s">
        <v>228</v>
      </c>
      <c r="B10" s="217">
        <v>-8</v>
      </c>
      <c r="C10" s="214">
        <v>-111</v>
      </c>
    </row>
    <row r="11" spans="1:3" s="175" customFormat="1" ht="25.5" hidden="1" x14ac:dyDescent="0.25">
      <c r="A11" s="119" t="s">
        <v>229</v>
      </c>
      <c r="B11" s="126"/>
      <c r="C11" s="214"/>
    </row>
    <row r="12" spans="1:3" s="175" customFormat="1" ht="27.95" customHeight="1" x14ac:dyDescent="0.25">
      <c r="A12" s="119" t="s">
        <v>230</v>
      </c>
      <c r="B12" s="213">
        <v>106</v>
      </c>
      <c r="C12" s="123">
        <v>0</v>
      </c>
    </row>
    <row r="13" spans="1:3" s="175" customFormat="1" hidden="1" x14ac:dyDescent="0.25">
      <c r="A13" s="119" t="s">
        <v>121</v>
      </c>
      <c r="B13" s="126"/>
      <c r="C13" s="214"/>
    </row>
    <row r="14" spans="1:3" s="175" customFormat="1" hidden="1" x14ac:dyDescent="0.25">
      <c r="A14" s="119" t="s">
        <v>231</v>
      </c>
      <c r="B14" s="126"/>
      <c r="C14" s="210"/>
    </row>
    <row r="15" spans="1:3" s="175" customFormat="1" ht="15.95" customHeight="1" x14ac:dyDescent="0.25">
      <c r="A15" s="119" t="s">
        <v>232</v>
      </c>
      <c r="B15" s="213">
        <v>84</v>
      </c>
      <c r="C15" s="123">
        <v>0</v>
      </c>
    </row>
    <row r="16" spans="1:3" s="175" customFormat="1" ht="24" customHeight="1" x14ac:dyDescent="0.25">
      <c r="A16" s="119" t="s">
        <v>127</v>
      </c>
      <c r="B16" s="217">
        <v>-97</v>
      </c>
      <c r="C16" s="214">
        <v>-22</v>
      </c>
    </row>
    <row r="17" spans="1:3" s="175" customFormat="1" x14ac:dyDescent="0.25">
      <c r="A17" s="119" t="s">
        <v>128</v>
      </c>
      <c r="B17" s="213">
        <v>2006</v>
      </c>
      <c r="C17" s="210">
        <v>1989</v>
      </c>
    </row>
    <row r="18" spans="1:3" s="175" customFormat="1" x14ac:dyDescent="0.25">
      <c r="A18" s="119" t="s">
        <v>130</v>
      </c>
      <c r="B18" s="213">
        <v>382</v>
      </c>
      <c r="C18" s="210">
        <v>943</v>
      </c>
    </row>
    <row r="19" spans="1:3" s="175" customFormat="1" hidden="1" x14ac:dyDescent="0.25">
      <c r="A19" s="252"/>
      <c r="B19" s="213"/>
      <c r="C19" s="253"/>
    </row>
    <row r="20" spans="1:3" s="175" customFormat="1" x14ac:dyDescent="0.25">
      <c r="A20" s="119" t="s">
        <v>132</v>
      </c>
      <c r="B20" s="213"/>
      <c r="C20" s="210"/>
    </row>
    <row r="21" spans="1:3" s="175" customFormat="1" ht="27.95" customHeight="1" x14ac:dyDescent="0.25">
      <c r="A21" s="119" t="s">
        <v>133</v>
      </c>
      <c r="B21" s="213">
        <v>885</v>
      </c>
      <c r="C21" s="210">
        <f>10475+2794</f>
        <v>13269</v>
      </c>
    </row>
    <row r="22" spans="1:3" s="175" customFormat="1" hidden="1" x14ac:dyDescent="0.25">
      <c r="A22" s="119" t="s">
        <v>134</v>
      </c>
      <c r="B22" s="213"/>
      <c r="C22" s="210"/>
    </row>
    <row r="23" spans="1:3" s="175" customFormat="1" x14ac:dyDescent="0.25">
      <c r="A23" s="119" t="s">
        <v>135</v>
      </c>
      <c r="B23" s="213">
        <v>42</v>
      </c>
      <c r="C23" s="210">
        <v>-480</v>
      </c>
    </row>
    <row r="24" spans="1:3" s="175" customFormat="1" x14ac:dyDescent="0.25">
      <c r="A24" s="119" t="s">
        <v>136</v>
      </c>
      <c r="B24" s="213">
        <v>-847</v>
      </c>
      <c r="C24" s="214">
        <v>54</v>
      </c>
    </row>
    <row r="25" spans="1:3" s="175" customFormat="1" ht="25.5" x14ac:dyDescent="0.25">
      <c r="A25" s="119" t="s">
        <v>233</v>
      </c>
      <c r="B25" s="213">
        <v>-1428</v>
      </c>
      <c r="C25" s="254">
        <f>-2872-907</f>
        <v>-3779</v>
      </c>
    </row>
    <row r="26" spans="1:3" s="175" customFormat="1" hidden="1" x14ac:dyDescent="0.25">
      <c r="A26" s="119" t="s">
        <v>138</v>
      </c>
      <c r="B26" s="213"/>
      <c r="C26" s="210"/>
    </row>
    <row r="27" spans="1:3" s="175" customFormat="1" x14ac:dyDescent="0.25">
      <c r="A27" s="119" t="s">
        <v>139</v>
      </c>
      <c r="B27" s="213">
        <v>41</v>
      </c>
      <c r="C27" s="210">
        <v>-639</v>
      </c>
    </row>
    <row r="28" spans="1:3" s="175" customFormat="1" x14ac:dyDescent="0.25">
      <c r="A28" s="119" t="s">
        <v>140</v>
      </c>
      <c r="B28" s="213">
        <v>309</v>
      </c>
      <c r="C28" s="210">
        <v>121</v>
      </c>
    </row>
    <row r="29" spans="1:3" s="175" customFormat="1" x14ac:dyDescent="0.25">
      <c r="A29" s="119" t="s">
        <v>141</v>
      </c>
      <c r="B29" s="213">
        <v>-318</v>
      </c>
      <c r="C29" s="210">
        <v>-460</v>
      </c>
    </row>
    <row r="30" spans="1:3" s="175" customFormat="1" x14ac:dyDescent="0.25">
      <c r="A30" s="120" t="s">
        <v>142</v>
      </c>
      <c r="B30" s="209">
        <f>B5+B6</f>
        <v>-2754</v>
      </c>
      <c r="C30" s="211">
        <f>C5+C6+2</f>
        <v>9900</v>
      </c>
    </row>
    <row r="31" spans="1:3" s="175" customFormat="1" x14ac:dyDescent="0.25">
      <c r="A31" s="119" t="s">
        <v>234</v>
      </c>
      <c r="B31" s="213">
        <v>-397</v>
      </c>
      <c r="C31" s="210">
        <v>-1295</v>
      </c>
    </row>
    <row r="32" spans="1:3" s="175" customFormat="1" x14ac:dyDescent="0.25">
      <c r="A32" s="119" t="s">
        <v>144</v>
      </c>
      <c r="B32" s="220">
        <v>0</v>
      </c>
      <c r="C32" s="214">
        <v>-358</v>
      </c>
    </row>
    <row r="33" spans="1:3" s="175" customFormat="1" x14ac:dyDescent="0.25">
      <c r="A33" s="121" t="s">
        <v>145</v>
      </c>
      <c r="B33" s="211">
        <f>SUM(B30:B32)</f>
        <v>-3151</v>
      </c>
      <c r="C33" s="211">
        <f>SUM(C30:C32)-1</f>
        <v>8246</v>
      </c>
    </row>
    <row r="34" spans="1:3" ht="51" customHeight="1" x14ac:dyDescent="0.25">
      <c r="A34" s="255" t="s">
        <v>235</v>
      </c>
      <c r="B34" s="255"/>
      <c r="C34" s="255"/>
    </row>
    <row r="35" spans="1:3" x14ac:dyDescent="0.25">
      <c r="A35" s="110"/>
      <c r="B35" s="111" t="s">
        <v>60</v>
      </c>
      <c r="C35" s="111"/>
    </row>
    <row r="36" spans="1:3" ht="45.75" customHeight="1" x14ac:dyDescent="0.25">
      <c r="A36" s="110"/>
      <c r="B36" s="64" t="str">
        <f>B3</f>
        <v>3 miesiące zakończone 31/03/2022</v>
      </c>
      <c r="C36" s="64" t="str">
        <f>C3</f>
        <v>3 miesiące zakończone 31/03/2021</v>
      </c>
    </row>
    <row r="37" spans="1:3" x14ac:dyDescent="0.25">
      <c r="A37" s="119"/>
      <c r="B37" s="214"/>
      <c r="C37" s="214"/>
    </row>
    <row r="38" spans="1:3" x14ac:dyDescent="0.25">
      <c r="A38" s="256" t="s">
        <v>147</v>
      </c>
      <c r="B38" s="122"/>
      <c r="C38" s="122"/>
    </row>
    <row r="39" spans="1:3" s="175" customFormat="1" hidden="1" x14ac:dyDescent="0.25">
      <c r="A39" s="119" t="s">
        <v>236</v>
      </c>
      <c r="B39" s="257"/>
      <c r="C39" s="257"/>
    </row>
    <row r="40" spans="1:3" s="175" customFormat="1" x14ac:dyDescent="0.25">
      <c r="A40" s="119" t="s">
        <v>153</v>
      </c>
      <c r="B40" s="213">
        <v>-48</v>
      </c>
      <c r="C40" s="213">
        <v>-42</v>
      </c>
    </row>
    <row r="41" spans="1:3" s="175" customFormat="1" x14ac:dyDescent="0.25">
      <c r="A41" s="119" t="s">
        <v>237</v>
      </c>
      <c r="B41" s="257">
        <v>5</v>
      </c>
      <c r="C41" s="257">
        <v>5</v>
      </c>
    </row>
    <row r="42" spans="1:3" s="175" customFormat="1" hidden="1" x14ac:dyDescent="0.25">
      <c r="A42" s="119" t="s">
        <v>157</v>
      </c>
      <c r="B42" s="257"/>
      <c r="C42" s="258"/>
    </row>
    <row r="43" spans="1:3" s="175" customFormat="1" x14ac:dyDescent="0.25">
      <c r="A43" s="119" t="s">
        <v>158</v>
      </c>
      <c r="B43" s="210">
        <v>-244</v>
      </c>
      <c r="C43" s="210">
        <v>-225</v>
      </c>
    </row>
    <row r="44" spans="1:3" s="175" customFormat="1" x14ac:dyDescent="0.25">
      <c r="A44" s="119" t="s">
        <v>160</v>
      </c>
      <c r="B44" s="210">
        <v>-3977</v>
      </c>
      <c r="C44" s="257">
        <v>0</v>
      </c>
    </row>
    <row r="45" spans="1:3" s="175" customFormat="1" hidden="1" x14ac:dyDescent="0.25">
      <c r="A45" s="119" t="s">
        <v>238</v>
      </c>
      <c r="B45" s="210"/>
      <c r="C45" s="257"/>
    </row>
    <row r="46" spans="1:3" s="175" customFormat="1" x14ac:dyDescent="0.25">
      <c r="A46" s="119" t="s">
        <v>159</v>
      </c>
      <c r="B46" s="257">
        <v>15</v>
      </c>
      <c r="C46" s="214">
        <v>132</v>
      </c>
    </row>
    <row r="47" spans="1:3" s="175" customFormat="1" hidden="1" x14ac:dyDescent="0.25">
      <c r="A47" s="119" t="s">
        <v>239</v>
      </c>
      <c r="B47" s="257"/>
      <c r="C47" s="214"/>
    </row>
    <row r="48" spans="1:3" s="175" customFormat="1" ht="26.25" customHeight="1" x14ac:dyDescent="0.25">
      <c r="A48" s="121" t="s">
        <v>240</v>
      </c>
      <c r="B48" s="211">
        <f>SUM(B39:B47)</f>
        <v>-4249</v>
      </c>
      <c r="C48" s="211">
        <f>SUM(C39:C47)</f>
        <v>-130</v>
      </c>
    </row>
    <row r="49" spans="1:6" s="175" customFormat="1" x14ac:dyDescent="0.25">
      <c r="A49" s="112" t="s">
        <v>164</v>
      </c>
      <c r="B49" s="218"/>
      <c r="C49" s="218"/>
    </row>
    <row r="50" spans="1:6" s="175" customFormat="1" hidden="1" x14ac:dyDescent="0.25">
      <c r="A50" s="119" t="s">
        <v>156</v>
      </c>
      <c r="B50" s="213"/>
      <c r="C50" s="257"/>
    </row>
    <row r="51" spans="1:6" s="175" customFormat="1" x14ac:dyDescent="0.25">
      <c r="A51" s="119" t="s">
        <v>168</v>
      </c>
      <c r="B51" s="213">
        <v>-56</v>
      </c>
      <c r="C51" s="210">
        <v>-7705</v>
      </c>
    </row>
    <row r="52" spans="1:6" s="175" customFormat="1" hidden="1" x14ac:dyDescent="0.25">
      <c r="A52" s="119" t="s">
        <v>169</v>
      </c>
      <c r="B52" s="213"/>
      <c r="C52" s="210"/>
    </row>
    <row r="53" spans="1:6" s="175" customFormat="1" hidden="1" x14ac:dyDescent="0.25">
      <c r="A53" s="119" t="s">
        <v>241</v>
      </c>
      <c r="B53" s="213"/>
      <c r="C53" s="213"/>
    </row>
    <row r="54" spans="1:6" s="175" customFormat="1" hidden="1" x14ac:dyDescent="0.25">
      <c r="A54" s="119" t="s">
        <v>242</v>
      </c>
      <c r="B54" s="220"/>
      <c r="C54" s="213"/>
    </row>
    <row r="55" spans="1:6" s="175" customFormat="1" x14ac:dyDescent="0.25">
      <c r="A55" s="119" t="s">
        <v>176</v>
      </c>
      <c r="B55" s="210">
        <v>-858</v>
      </c>
      <c r="C55" s="210">
        <v>-670</v>
      </c>
    </row>
    <row r="56" spans="1:6" s="175" customFormat="1" ht="26.25" customHeight="1" x14ac:dyDescent="0.25">
      <c r="A56" s="121" t="s">
        <v>177</v>
      </c>
      <c r="B56" s="211">
        <f>SUM(B50:B55)</f>
        <v>-914</v>
      </c>
      <c r="C56" s="211">
        <f>SUM(C50:C55)</f>
        <v>-8375</v>
      </c>
    </row>
    <row r="57" spans="1:6" s="175" customFormat="1" x14ac:dyDescent="0.25">
      <c r="A57" s="127" t="s">
        <v>178</v>
      </c>
      <c r="B57" s="210">
        <f>B33+B56+B48</f>
        <v>-8314</v>
      </c>
      <c r="C57" s="210">
        <v>16</v>
      </c>
    </row>
    <row r="58" spans="1:6" s="175" customFormat="1" ht="28.5" customHeight="1" x14ac:dyDescent="0.25">
      <c r="A58" s="127" t="s">
        <v>179</v>
      </c>
      <c r="B58" s="213">
        <v>34555</v>
      </c>
      <c r="C58" s="210">
        <v>11676</v>
      </c>
    </row>
    <row r="59" spans="1:6" s="175" customFormat="1" hidden="1" x14ac:dyDescent="0.25">
      <c r="A59" s="127" t="s">
        <v>243</v>
      </c>
      <c r="B59" s="126">
        <v>0</v>
      </c>
      <c r="C59" s="123">
        <v>0</v>
      </c>
    </row>
    <row r="60" spans="1:6" s="175" customFormat="1" ht="24" x14ac:dyDescent="0.25">
      <c r="A60" s="128" t="s">
        <v>183</v>
      </c>
      <c r="B60" s="259">
        <f>B57+B58+B59</f>
        <v>26241</v>
      </c>
      <c r="C60" s="259">
        <f>C57+C58</f>
        <v>11692</v>
      </c>
      <c r="D60" s="177">
        <f>Bilans_j!C24</f>
        <v>26241</v>
      </c>
      <c r="E60" s="177">
        <f>Bilans_j!D24</f>
        <v>34555</v>
      </c>
      <c r="F60" s="177"/>
    </row>
    <row r="64" spans="1:6" ht="23.25" customHeight="1" x14ac:dyDescent="0.25"/>
    <row r="65" spans="3:3" ht="23.25" customHeight="1" x14ac:dyDescent="0.25"/>
    <row r="66" spans="3:3" ht="12" customHeight="1" x14ac:dyDescent="0.25"/>
    <row r="72" spans="3:3" x14ac:dyDescent="0.25">
      <c r="C72" s="76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Light,Standardowy"&amp;8&amp;KE73E2ASkrócone jednostkowe sprawozdanie finansowe Ailleron SA za okres od 1 stycznia 2022 r. do 31 marca 2022 r.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F074-5DB3-49AB-96DF-0FD6024314BE}">
  <sheetPr>
    <tabColor rgb="FF92D050"/>
    <pageSetUpPr fitToPage="1"/>
  </sheetPr>
  <dimension ref="A1:F27"/>
  <sheetViews>
    <sheetView showGridLines="0" view="pageBreakPreview" topLeftCell="A13" zoomScale="120" zoomScaleNormal="100" zoomScaleSheetLayoutView="120" workbookViewId="0">
      <selection activeCell="K11" sqref="K11"/>
    </sheetView>
  </sheetViews>
  <sheetFormatPr defaultColWidth="9.140625" defaultRowHeight="15" x14ac:dyDescent="0.25"/>
  <cols>
    <col min="1" max="1" width="43.5703125" style="9" bestFit="1" customWidth="1"/>
    <col min="2" max="6" width="10.5703125" style="9" customWidth="1"/>
    <col min="7" max="16384" width="9.140625" style="9"/>
  </cols>
  <sheetData>
    <row r="1" spans="1:6" ht="38.25" customHeight="1" x14ac:dyDescent="0.25">
      <c r="A1" s="260" t="s">
        <v>244</v>
      </c>
      <c r="B1" s="260"/>
      <c r="C1" s="260"/>
      <c r="D1" s="260"/>
      <c r="E1" s="260"/>
      <c r="F1" s="260"/>
    </row>
    <row r="2" spans="1:6" s="263" customFormat="1" ht="14.25" x14ac:dyDescent="0.2">
      <c r="A2" s="261"/>
      <c r="B2" s="262" t="s">
        <v>60</v>
      </c>
      <c r="C2" s="63"/>
      <c r="D2" s="63"/>
      <c r="E2" s="63"/>
      <c r="F2" s="63"/>
    </row>
    <row r="3" spans="1:6" s="263" customFormat="1" ht="57.6" customHeight="1" x14ac:dyDescent="0.2">
      <c r="A3" s="264"/>
      <c r="B3" s="265" t="s">
        <v>185</v>
      </c>
      <c r="C3" s="265" t="s">
        <v>31</v>
      </c>
      <c r="D3" s="265" t="s">
        <v>30</v>
      </c>
      <c r="E3" s="265" t="s">
        <v>32</v>
      </c>
      <c r="F3" s="266" t="s">
        <v>189</v>
      </c>
    </row>
    <row r="4" spans="1:6" s="175" customFormat="1" ht="14.1" customHeight="1" x14ac:dyDescent="0.25">
      <c r="A4" s="267" t="s">
        <v>245</v>
      </c>
      <c r="B4" s="268">
        <v>3707</v>
      </c>
      <c r="C4" s="269">
        <v>0</v>
      </c>
      <c r="D4" s="269">
        <v>38412</v>
      </c>
      <c r="E4" s="269">
        <v>22828</v>
      </c>
      <c r="F4" s="268">
        <f>SUM(B4:E4)</f>
        <v>64947</v>
      </c>
    </row>
    <row r="5" spans="1:6" s="175" customFormat="1" ht="14.1" customHeight="1" x14ac:dyDescent="0.25">
      <c r="A5" s="270" t="s">
        <v>191</v>
      </c>
      <c r="B5" s="271">
        <v>0</v>
      </c>
      <c r="C5" s="271">
        <v>0</v>
      </c>
      <c r="D5" s="271">
        <v>0</v>
      </c>
      <c r="E5" s="271">
        <f>RZIS_j!D32</f>
        <v>-839</v>
      </c>
      <c r="F5" s="272">
        <f>SUM(B5:E5)</f>
        <v>-839</v>
      </c>
    </row>
    <row r="6" spans="1:6" s="175" customFormat="1" ht="14.1" customHeight="1" x14ac:dyDescent="0.25">
      <c r="A6" s="267" t="s">
        <v>192</v>
      </c>
      <c r="B6" s="273">
        <v>0</v>
      </c>
      <c r="C6" s="273">
        <v>0</v>
      </c>
      <c r="D6" s="273">
        <v>0</v>
      </c>
      <c r="E6" s="273" t="s">
        <v>246</v>
      </c>
      <c r="F6" s="274">
        <f>SUM(B6:E6)</f>
        <v>0</v>
      </c>
    </row>
    <row r="7" spans="1:6" s="175" customFormat="1" ht="14.1" customHeight="1" x14ac:dyDescent="0.25">
      <c r="A7" s="275" t="s">
        <v>193</v>
      </c>
      <c r="B7" s="269">
        <f>SUM(B5:B6)</f>
        <v>0</v>
      </c>
      <c r="C7" s="269">
        <f>SUM(C5:C6)</f>
        <v>0</v>
      </c>
      <c r="D7" s="269">
        <f>SUM(D5:D6)</f>
        <v>0</v>
      </c>
      <c r="E7" s="269">
        <f>SUM(E5:E6)</f>
        <v>-839</v>
      </c>
      <c r="F7" s="268">
        <f>SUM(B7:E7)</f>
        <v>-839</v>
      </c>
    </row>
    <row r="8" spans="1:6" s="175" customFormat="1" ht="20.100000000000001" customHeight="1" x14ac:dyDescent="0.25">
      <c r="A8" s="276" t="s">
        <v>247</v>
      </c>
      <c r="B8" s="271">
        <f>B4+B7</f>
        <v>3707</v>
      </c>
      <c r="C8" s="271">
        <f>C4+C7</f>
        <v>0</v>
      </c>
      <c r="D8" s="271">
        <f>D4+D7</f>
        <v>38412</v>
      </c>
      <c r="E8" s="271">
        <f>E4+E7</f>
        <v>21989</v>
      </c>
      <c r="F8" s="274">
        <f>F4+F7</f>
        <v>64108</v>
      </c>
    </row>
    <row r="9" spans="1:6" s="75" customFormat="1" ht="20.45" customHeight="1" x14ac:dyDescent="0.25">
      <c r="A9" s="277"/>
      <c r="B9" s="277"/>
      <c r="C9" s="277"/>
      <c r="D9" s="277"/>
      <c r="E9" s="277"/>
      <c r="F9" s="277"/>
    </row>
    <row r="10" spans="1:6" s="279" customFormat="1" ht="12" customHeight="1" x14ac:dyDescent="0.25">
      <c r="A10" s="278" t="s">
        <v>245</v>
      </c>
      <c r="B10" s="268">
        <f>B8</f>
        <v>3707</v>
      </c>
      <c r="C10" s="269">
        <v>257</v>
      </c>
      <c r="D10" s="269">
        <f>D8</f>
        <v>38412</v>
      </c>
      <c r="E10" s="269">
        <v>43182</v>
      </c>
      <c r="F10" s="268">
        <f t="shared" ref="F10:F16" si="0">SUM(B10:E10)</f>
        <v>85558</v>
      </c>
    </row>
    <row r="11" spans="1:6" s="279" customFormat="1" ht="33.950000000000003" customHeight="1" x14ac:dyDescent="0.25">
      <c r="A11" s="280" t="s">
        <v>191</v>
      </c>
      <c r="B11" s="272">
        <v>0</v>
      </c>
      <c r="C11" s="271">
        <v>0</v>
      </c>
      <c r="D11" s="271">
        <v>0</v>
      </c>
      <c r="E11" s="271">
        <f>RZIS_j!C32</f>
        <v>-4297</v>
      </c>
      <c r="F11" s="272">
        <f t="shared" si="0"/>
        <v>-4297</v>
      </c>
    </row>
    <row r="12" spans="1:6" s="175" customFormat="1" ht="14.1" customHeight="1" x14ac:dyDescent="0.25">
      <c r="A12" s="278" t="s">
        <v>192</v>
      </c>
      <c r="B12" s="274">
        <v>0</v>
      </c>
      <c r="C12" s="273">
        <v>0</v>
      </c>
      <c r="D12" s="273">
        <v>0</v>
      </c>
      <c r="E12" s="273">
        <v>0</v>
      </c>
      <c r="F12" s="274">
        <f t="shared" si="0"/>
        <v>0</v>
      </c>
    </row>
    <row r="13" spans="1:6" s="175" customFormat="1" ht="14.1" customHeight="1" x14ac:dyDescent="0.25">
      <c r="A13" s="278" t="s">
        <v>193</v>
      </c>
      <c r="B13" s="268">
        <f>SUM(B11:B12)</f>
        <v>0</v>
      </c>
      <c r="C13" s="269">
        <f>SUM(C11:C12)</f>
        <v>0</v>
      </c>
      <c r="D13" s="269">
        <f>SUM(D11:D12)</f>
        <v>0</v>
      </c>
      <c r="E13" s="269">
        <f>SUM(E11:E12)</f>
        <v>-4297</v>
      </c>
      <c r="F13" s="268">
        <f t="shared" si="0"/>
        <v>-4297</v>
      </c>
    </row>
    <row r="14" spans="1:6" s="175" customFormat="1" ht="14.1" customHeight="1" x14ac:dyDescent="0.25">
      <c r="A14" s="280" t="s">
        <v>196</v>
      </c>
      <c r="B14" s="272">
        <v>0</v>
      </c>
      <c r="C14" s="271">
        <v>0</v>
      </c>
      <c r="D14" s="271">
        <v>0</v>
      </c>
      <c r="E14" s="271">
        <v>0</v>
      </c>
      <c r="F14" s="272">
        <f t="shared" si="0"/>
        <v>0</v>
      </c>
    </row>
    <row r="15" spans="1:6" s="175" customFormat="1" ht="14.1" customHeight="1" x14ac:dyDescent="0.25">
      <c r="A15" s="278" t="s">
        <v>197</v>
      </c>
      <c r="B15" s="274">
        <v>0</v>
      </c>
      <c r="C15" s="273">
        <v>0</v>
      </c>
      <c r="D15" s="273">
        <v>0</v>
      </c>
      <c r="E15" s="273">
        <v>0</v>
      </c>
      <c r="F15" s="274">
        <f t="shared" si="0"/>
        <v>0</v>
      </c>
    </row>
    <row r="16" spans="1:6" s="175" customFormat="1" ht="14.1" customHeight="1" x14ac:dyDescent="0.25">
      <c r="A16" s="280" t="s">
        <v>198</v>
      </c>
      <c r="B16" s="274">
        <f>SUM(B13:B15)</f>
        <v>0</v>
      </c>
      <c r="C16" s="273">
        <f>SUM(C13:C15)</f>
        <v>0</v>
      </c>
      <c r="D16" s="273">
        <f>SUM(D13:D15)</f>
        <v>0</v>
      </c>
      <c r="E16" s="273">
        <f>SUM(E13:E15)</f>
        <v>-4297</v>
      </c>
      <c r="F16" s="274">
        <f t="shared" si="0"/>
        <v>-4297</v>
      </c>
    </row>
    <row r="17" spans="1:6" s="175" customFormat="1" ht="14.1" customHeight="1" x14ac:dyDescent="0.25">
      <c r="A17" s="82" t="s">
        <v>201</v>
      </c>
      <c r="B17" s="274">
        <f>B10+B16</f>
        <v>3707</v>
      </c>
      <c r="C17" s="273">
        <f>C10+C16</f>
        <v>257</v>
      </c>
      <c r="D17" s="273">
        <f>D10+D16</f>
        <v>38412</v>
      </c>
      <c r="E17" s="273">
        <f>E10+E16</f>
        <v>38885</v>
      </c>
      <c r="F17" s="274">
        <f>F10+F16</f>
        <v>81261</v>
      </c>
    </row>
    <row r="18" spans="1:6" ht="8.4499999999999993" customHeight="1" x14ac:dyDescent="0.25"/>
    <row r="19" spans="1:6" ht="19.5" customHeight="1" x14ac:dyDescent="0.25"/>
    <row r="20" spans="1:6" ht="15.75" x14ac:dyDescent="0.3">
      <c r="A20" s="130"/>
    </row>
    <row r="21" spans="1:6" ht="30" customHeight="1" x14ac:dyDescent="0.25"/>
    <row r="22" spans="1:6" ht="15" customHeight="1" x14ac:dyDescent="0.3">
      <c r="A22" s="130"/>
    </row>
    <row r="23" spans="1:6" ht="13.5" customHeight="1" x14ac:dyDescent="0.25"/>
    <row r="24" spans="1:6" ht="21.6" customHeight="1" x14ac:dyDescent="0.25"/>
    <row r="25" spans="1:6" ht="11.25" hidden="1" customHeight="1" x14ac:dyDescent="0.25"/>
    <row r="26" spans="1:6" x14ac:dyDescent="0.25">
      <c r="A26" s="9" t="s">
        <v>248</v>
      </c>
    </row>
    <row r="27" spans="1:6" ht="29.45" customHeight="1" x14ac:dyDescent="0.25"/>
  </sheetData>
  <mergeCells count="3">
    <mergeCell ref="A1:F1"/>
    <mergeCell ref="B2:F2"/>
    <mergeCell ref="A9:F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&amp;L&amp;"Lato Light,Standardowy"&amp;8&amp;KE73E2ASkrócone jednostkowe sprawozdanie finansowe Ailleron SA za okres od 1 stycznia 2022 r. do 31 marca 2022 r.
(wszystkie kwoty wyrażone są w tysiącach PLN o ile nie wskazano inaczej)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2022-05-22T21:26:23Z</dcterms:modified>
</cp:coreProperties>
</file>